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2995" windowHeight="9345" activeTab="1"/>
  </bookViews>
  <sheets>
    <sheet name="Opći dio" sheetId="1" r:id="rId1"/>
    <sheet name="Plan prihoda" sheetId="2" r:id="rId2"/>
    <sheet name="Plan rashoda i izdataka" sheetId="3" r:id="rId3"/>
    <sheet name="INT.POM.TAB.PRI.-SVE RAZINE '17" sheetId="4" state="hidden" r:id="rId4"/>
    <sheet name="INT.POM.TAB.RAS.-SVE RAZINE '17" sheetId="5" state="hidden" r:id="rId5"/>
    <sheet name="List1" sheetId="6" r:id="rId6"/>
  </sheets>
  <definedNames/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G176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187000 + mzos 6.338.713</t>
        </r>
      </text>
    </comment>
    <comment ref="G178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+ mzos 80.000</t>
        </r>
      </text>
    </comment>
    <comment ref="G17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11494 + mzos 470.000</t>
        </r>
      </text>
    </comment>
    <comment ref="G184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30767 + mzos 1.067.751</t>
        </r>
      </text>
    </comment>
    <comment ref="G185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3373 + mzos 116.319</t>
        </r>
      </text>
    </comment>
    <comment ref="G18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mdomsp 7200 + mzos 342.989</t>
        </r>
      </text>
    </comment>
    <comment ref="G217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mzso  naknada za inv.</t>
        </r>
      </text>
    </comment>
  </commentList>
</comments>
</file>

<file path=xl/comments4.xml><?xml version="1.0" encoding="utf-8"?>
<comments xmlns="http://schemas.openxmlformats.org/spreadsheetml/2006/main">
  <authors>
    <author>korisnik</author>
    <author>CENTAR ZA ODGOJ I OBRAZOVANJE</author>
    <author>Korisnik</author>
    <author>Miro</author>
    <author>coo</author>
  </authors>
  <commentList>
    <comment ref="A11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UNOSITI FINANCIJSKE IZNOSE SAMO U OVU TABELU (FORMULE PRERAČUNAVAJU INTERNE PROJEKCIJE I PLANOVE I PROJ. NA MANJIM RAZINAMA</t>
        </r>
      </text>
    </comment>
    <comment ref="B1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plnairati na 3 razini za 2008-2009, 2010-2011 na 2 razine</t>
        </r>
      </text>
    </comment>
    <comment ref="I19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općine, drugi gradovi</t>
        </r>
      </text>
    </comment>
    <comment ref="I41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općine, drugi gradovi</t>
        </r>
      </text>
    </comment>
    <comment ref="G45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kam.</t>
        </r>
      </text>
    </comment>
    <comment ref="D4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 2008. sufinancirano u iznosu od 13.928,00 kn</t>
        </r>
      </text>
    </comment>
    <comment ref="I49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uplate OPĆINA</t>
        </r>
      </text>
    </comment>
    <comment ref="D50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 2008 refundirao grad 4.795,00 kn</t>
        </r>
      </text>
    </comment>
    <comment ref="I50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osig.</t>
        </r>
      </text>
    </comment>
    <comment ref="E54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19 POLAZNIKA GODIŠNJE</t>
        </r>
      </text>
    </comment>
    <comment ref="I54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HŠŠS</t>
        </r>
      </text>
    </comment>
    <comment ref="I55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uplate rod.za ter.nastavu 9650 + 15000 ZA LJETOVANJE</t>
        </r>
      </text>
    </comment>
    <comment ref="H5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prihod fijolice (02)</t>
        </r>
      </text>
    </comment>
    <comment ref="I5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600,0 povjerenstvo</t>
        </r>
      </text>
    </comment>
    <comment ref="D5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nije stigal pomoć za obitelji 5.390,00</t>
        </r>
      </text>
    </comment>
    <comment ref="I57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55079+66000 dug iz 2013. za javne radove</t>
        </r>
      </text>
    </comment>
    <comment ref="D62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3.000 od uplata honorara članova Š.O. za potrebe učenika (2.500 za ost.uč.mat + 500,00 nagrada uč)</t>
        </r>
      </text>
    </comment>
    <comment ref="B6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NOVI KONTO 671 OD 2011</t>
        </r>
      </text>
    </comment>
    <comment ref="C68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*100%</t>
        </r>
      </text>
    </comment>
    <comment ref="D68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*100%</t>
        </r>
      </text>
    </comment>
    <comment ref="C69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*100%</t>
        </r>
      </text>
    </comment>
    <comment ref="D69" authorId="1">
      <text>
        <r>
          <rPr>
            <b/>
            <sz val="8"/>
            <rFont val="Tahoma"/>
            <family val="2"/>
          </rPr>
          <t>*100%</t>
        </r>
      </text>
    </comment>
    <comment ref="C77" authorId="4">
      <text>
        <r>
          <rPr>
            <b/>
            <sz val="8"/>
            <rFont val="Tahoma"/>
            <family val="2"/>
          </rPr>
          <t>coo:</t>
        </r>
        <r>
          <rPr>
            <sz val="8"/>
            <rFont val="Tahoma"/>
            <family val="2"/>
          </rPr>
          <t xml:space="preserve">
(174uč*50kn*10mj)+(54*25*10)</t>
        </r>
      </text>
    </comment>
    <comment ref="G78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 x 1000 za voditelje ŽSV </t>
        </r>
      </text>
    </comment>
    <comment ref="D81" authorId="2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196000 decen. + 3000 za plivaj i uživa</t>
        </r>
      </text>
    </comment>
    <comment ref="C82" authorId="1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korisnik:
PREMA BROJU UČENIKA (174uč*3,5kn*180dana)+(54*6,5*180)</t>
        </r>
      </text>
    </comment>
    <comment ref="D82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30% sufinanciranje pratnje?NEMA POVEĆANJA PRIHODA - FIXNI IZNOS MANIPULATIVNIH TROŠKOVA</t>
        </r>
      </text>
    </comment>
    <comment ref="C85" authorId="4">
      <text>
        <r>
          <rPr>
            <b/>
            <sz val="8"/>
            <rFont val="Tahoma"/>
            <family val="2"/>
          </rPr>
          <t>coo:</t>
        </r>
        <r>
          <rPr>
            <sz val="8"/>
            <rFont val="Tahoma"/>
            <family val="2"/>
          </rPr>
          <t xml:space="preserve">
(93740,63 X 6 MJ ZA 125 UČ) + (108739,85 X 4 MJ ZA 145 UČ)</t>
        </r>
      </text>
    </comment>
    <comment ref="C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korišten višak minibusa za pl.razlike osig.</t>
        </r>
      </text>
    </comment>
    <comment ref="G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fijolica</t>
        </r>
      </text>
    </comment>
    <comment ref="I89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6000 prehrana + 10000 plivanje + lavići 300 + natj. +1000 iz 2011</t>
        </r>
      </text>
    </comment>
    <comment ref="K96" authorId="0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3.100 povjerenstvo + županija za natj.</t>
        </r>
      </text>
    </comment>
  </commentList>
</comments>
</file>

<file path=xl/comments5.xml><?xml version="1.0" encoding="utf-8"?>
<comments xmlns="http://schemas.openxmlformats.org/spreadsheetml/2006/main">
  <authors>
    <author>Korisnik</author>
    <author>korisnik</author>
    <author>CENTAR ZA ODGOJ I OBRAZOVANJE</author>
    <author>Miro</author>
  </authors>
  <commentList>
    <comment ref="E1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91948 + projekt 216598</t>
        </r>
      </text>
    </comment>
    <comment ref="J1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hzz 12/11</t>
        </r>
      </text>
    </comment>
    <comment ref="C22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stručne zamjene+zamjene nastave u kući</t>
        </r>
      </text>
    </comment>
    <comment ref="C2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jubilarne+otpremnine+(pomoći+božičnica=)+dar djetetu+regre+mentorstvo (neoporez+II bruto za sve naknade)</t>
        </r>
      </text>
    </comment>
    <comment ref="E2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15264 + 37258 projekt</t>
        </r>
      </text>
    </comment>
    <comment ref="H2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županija za natjecanja 200,00</t>
        </r>
      </text>
    </comment>
    <comment ref="J2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hzz 12/11 + hhz 12/12 zap.bez zas.r.o. samo mio </t>
        </r>
      </text>
    </comment>
    <comment ref="C2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godišnja povećanja samo u redovima 16, 26 i 51</t>
        </r>
      </text>
    </comment>
    <comment ref="E2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302.154,00 KN - 8.766,00 (PRIJEVOZ NA POS.) - 3.750,00 (MANIP.TROŠ.) - 73.800,00 (sufin. pratnje)- 3.000 iz honorara članova Š.O.(ngrada 500,00+pot.5.500)=212.838,00 KN (MAT.TR.)</t>
        </r>
      </text>
    </comment>
    <comment ref="E2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mat.rashodi su povećani za 1,6% prema 2009. god 212.838x1,6%</t>
        </r>
      </text>
    </comment>
    <comment ref="F2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mat.su povećani za 1,6% prema uputama min. 282.196,58 x 1,6%</t>
        </r>
      </text>
    </comment>
    <comment ref="H31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>(4.420,00 dnev.za ter.nas.iz uplate rod. po učeniku +850,00 lavići + 1.700,00 za natj. +)</t>
        </r>
        <r>
          <rPr>
            <sz val="8"/>
            <rFont val="Tahoma"/>
            <family val="2"/>
          </rPr>
          <t xml:space="preserve"> 942,00 žsv def + 942,00 žsv zad + 2000 vod.fijolice</t>
        </r>
      </text>
    </comment>
    <comment ref="J3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smotra uč.zad. 398 + lavići 1170</t>
        </r>
      </text>
    </comment>
    <comment ref="E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840 + projekt 22000</t>
        </r>
      </text>
    </comment>
    <comment ref="E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25.806,40 mat. grad (2.500,00 iz hon. Članova Š.O. za učenike)+ + 4872 razlika iz osiguranja imov.</t>
        </r>
      </text>
    </comment>
    <comment ref="H35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>(100,00 lavići +)</t>
        </r>
        <r>
          <rPr>
            <sz val="8"/>
            <rFont val="Tahoma"/>
            <family val="2"/>
          </rPr>
          <t>3.000,00 fijloica - 250,00 iz prih od uč.radova fijol.</t>
        </r>
      </text>
    </comment>
    <comment ref="J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smotra uč.zad.</t>
        </r>
      </text>
    </comment>
    <comment ref="K3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2.500,00 iz hon. Članova Š.O. za učenike</t>
        </r>
      </text>
    </comment>
    <comment ref="H3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500,00 lavići + 600,00 županija za natjecanja + 300,0 iz don.</t>
        </r>
      </text>
    </comment>
    <comment ref="K3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300,0 iz don.</t>
        </r>
      </text>
    </comment>
    <comment ref="F37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uvećano za 1.000,00 s riznice</t>
        </r>
      </text>
    </comment>
    <comment ref="F3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uvećano za 1.000,00 s riznice</t>
        </r>
      </text>
    </comment>
    <comment ref="J3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smotra uč.zad.</t>
        </r>
      </text>
    </comment>
    <comment ref="F39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6244 (nove gume zimske + zaš. odjeća) + ostalo sitni 2000,00</t>
        </r>
      </text>
    </comment>
    <comment ref="J4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sitni za kuhinju iz viškova</t>
        </r>
      </text>
    </comment>
    <comment ref="H42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580,00 usluga prij iz sreds.za ter.nas.iz uplate rod. po učeniku
</t>
        </r>
      </text>
    </comment>
    <comment ref="J42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580,00 usluga prij iz sreds.za ter.nas.iz uplate rod. po učeniku</t>
        </r>
      </text>
    </comment>
    <comment ref="C4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(93740,63 X 6 MJ ZA 125 UČ) + (108739,85 X 4 MJ ZA 145 UČ)</t>
        </r>
      </text>
    </comment>
    <comment ref="E4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30% PRATNJE u orga.javnom prijevozu???</t>
        </r>
      </text>
    </comment>
    <comment ref="H4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70% PRATNJE ŽUPANIJA + CENTAR ZA SOCIJALNU SKRB???</t>
        </r>
      </text>
    </comment>
    <comment ref="J43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prij.na ter.nas. 2600 + 3790 iz uplate rod.</t>
        </r>
      </text>
    </comment>
    <comment ref="H44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fijolica 602,83 prebačeno na riznicu</t>
        </r>
      </text>
    </comment>
    <comment ref="E4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3000 + 4000 rebalans decen.funkcija 6.6.2016.</t>
        </r>
      </text>
    </comment>
    <comment ref="F48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STRUČNI SKUP -ZDRAVSTVO</t>
        </r>
      </text>
    </comment>
    <comment ref="H48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aut.hon ŽSV def. 2.014,78 + žsv zadrugara + 2.014,78 žsv zadrugara</t>
        </r>
      </text>
    </comment>
    <comment ref="E5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manipulativni troš. - PSP - knjiže se na prehranu</t>
        </r>
      </text>
    </comment>
    <comment ref="J50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8.167,00 sufin prehrane od općina + 40.000 IZ PREN.SRED.</t>
        </r>
      </text>
    </comment>
    <comment ref="K50" authorId="1">
      <text>
        <r>
          <rPr>
            <sz val="10"/>
            <rFont val="Tahoma"/>
            <family val="2"/>
          </rPr>
          <t>2.500 iz donacije za dan škole</t>
        </r>
      </text>
    </comment>
    <comment ref="L50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na RPA povećanje, dok na ostalim izvorima limitirani iznosi prehrane</t>
        </r>
      </text>
    </comment>
    <comment ref="H5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 + 750,00 iz uplate roditelja</t>
        </r>
      </text>
    </comment>
    <comment ref="J5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avići 300,00</t>
        </r>
      </text>
    </comment>
    <comment ref="E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(nagrada uč.iz honorara članova Š.O.-500,00)
</t>
        </r>
      </text>
    </comment>
    <comment ref="H53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 600,00 naknada za povjerenstvo
</t>
        </r>
      </text>
    </comment>
    <comment ref="J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600,00 naknada za povjerenstvo</t>
        </r>
      </text>
    </comment>
    <comment ref="K53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nagrada uč.iz honorara članova Š.O.-500,00</t>
        </r>
      </text>
    </comment>
    <comment ref="H54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3.000,00 prem.osig.uč.iz upalte rod.</t>
        </r>
      </text>
    </comment>
    <comment ref="J54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3.000,00 prem.osig.uč.iz upalte rod. NA KONTU 32999</t>
        </r>
      </text>
    </comment>
    <comment ref="F5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STRUČNI SKUP -ZDRAVSTVO</t>
        </r>
      </text>
    </comment>
    <comment ref="H55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 (</t>
        </r>
        <r>
          <rPr>
            <sz val="6"/>
            <rFont val="Tahoma"/>
            <family val="2"/>
          </rPr>
          <t>500,00 iz sred.lavića +)</t>
        </r>
        <r>
          <rPr>
            <sz val="8"/>
            <rFont val="Tahoma"/>
            <family val="2"/>
          </rPr>
          <t xml:space="preserve"> 1.043,22 žsv defektologa+1.043,22 žsv zadrugara+1.000 fijolica</t>
        </r>
      </text>
    </comment>
    <comment ref="J55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smotra u.z..-1000 KN (NA OSTALE RASHODE 32999) = 175</t>
        </r>
      </text>
    </comment>
    <comment ref="K5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.-1500 KN (NA OSTALE RASHODE 32999) = 500</t>
        </r>
      </text>
    </comment>
    <comment ref="D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članarina za crafter i minibus</t>
        </r>
      </text>
    </comment>
    <comment ref="H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</t>
        </r>
      </text>
    </comment>
    <comment ref="J5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lavići 300,00</t>
        </r>
      </text>
    </comment>
    <comment ref="E57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3000 ZA PLIVAJ I UŽIVAJ + 500 (32999)DECEN.+1012,50</t>
        </r>
      </text>
    </comment>
    <comment ref="F5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18259 + 5008 prebaćeno s reprezentacije</t>
        </r>
      </text>
    </comment>
    <comment ref="H5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prebaćeno s reprezentacije valstirti prihodi</t>
        </r>
      </text>
    </comment>
    <comment ref="J57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teuta</t>
        </r>
      </text>
    </comment>
    <comment ref="H61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plivanje 11.150,00</t>
        </r>
      </text>
    </comment>
    <comment ref="J61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plivanje 10.000,00 + rehab.ljet 15.000</t>
        </r>
      </text>
    </comment>
    <comment ref="K72" authorId="2">
      <text>
        <r>
          <rPr>
            <b/>
            <sz val="8"/>
            <rFont val="Tahoma"/>
            <family val="2"/>
          </rPr>
          <t>CENTAR ZA ODGOJ I OBRAZOVANJE:</t>
        </r>
        <r>
          <rPr>
            <sz val="8"/>
            <rFont val="Tahoma"/>
            <family val="2"/>
          </rPr>
          <t xml:space="preserve">
donacija</t>
        </r>
      </text>
    </comment>
    <comment ref="H76" authorId="3">
      <text>
        <r>
          <rPr>
            <b/>
            <sz val="8"/>
            <rFont val="Tahoma"/>
            <family val="2"/>
          </rPr>
          <t>Miro:</t>
        </r>
        <r>
          <rPr>
            <sz val="8"/>
            <rFont val="Tahoma"/>
            <family val="2"/>
          </rPr>
          <t xml:space="preserve">
donacija</t>
        </r>
      </text>
    </comment>
    <comment ref="K76" authorId="1">
      <text>
        <r>
          <rPr>
            <b/>
            <sz val="10"/>
            <rFont val="Tahoma"/>
            <family val="2"/>
          </rPr>
          <t>korisnik:</t>
        </r>
        <r>
          <rPr>
            <sz val="10"/>
            <rFont val="Tahoma"/>
            <family val="2"/>
          </rPr>
          <t xml:space="preserve">
donacija</t>
        </r>
      </text>
    </comment>
    <comment ref="L8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PROJEKT + POMOĆ OPĆINA</t>
        </r>
      </text>
    </comment>
    <comment ref="E2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grad 1673 + 3681 projekt</t>
        </r>
      </text>
    </comment>
  </commentList>
</comments>
</file>

<file path=xl/sharedStrings.xml><?xml version="1.0" encoding="utf-8"?>
<sst xmlns="http://schemas.openxmlformats.org/spreadsheetml/2006/main" count="843" uniqueCount="435">
  <si>
    <t>OPĆI DIO</t>
  </si>
  <si>
    <t>Prijedlog plana 
za 2017.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</si>
  <si>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</si>
  <si>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</si>
  <si>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</si>
  <si>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</si>
  <si>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</si>
  <si>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</si>
  <si>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</si>
  <si>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</si>
  <si>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</si>
  <si>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</si>
  <si>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</si>
  <si>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</si>
  <si>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</si>
  <si>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</si>
  <si>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</si>
  <si>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</si>
  <si>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</si>
  <si>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2017.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</si>
  <si>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</si>
  <si>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</si>
  <si>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</si>
  <si>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</si>
  <si>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</si>
  <si>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</si>
  <si>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</si>
  <si>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</si>
  <si>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</si>
  <si>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</si>
  <si>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2018.</t>
  </si>
  <si>
    <t>Ukupno prihodi i primici za 2018.</t>
  </si>
  <si>
    <t>2019.</t>
  </si>
  <si>
    <t>Ukupno prihodi i primici za 2019.</t>
  </si>
  <si>
    <t>PLAN RASHODA I IZDATAKA</t>
  </si>
  <si>
    <t>Šifra</t>
  </si>
  <si>
    <t>Naziv</t>
  </si>
  <si>
    <t>Sredstva isplaćena iz proračuna Grada</t>
  </si>
  <si>
    <t>Opći prihodi i primici (11)</t>
  </si>
  <si>
    <t>Vlastiti prihodi (31)</t>
  </si>
  <si>
    <t>Prihodi za posebne namjene (43)</t>
  </si>
  <si>
    <t>Pomoći (52)</t>
  </si>
  <si>
    <t>Donacije (61)</t>
  </si>
  <si>
    <t>Prihodi od nefinancijske imovine i nadoknade šteta s osnova osiguranja (71)</t>
  </si>
  <si>
    <t>Namjenski primici od zaduživanja (81)</t>
  </si>
  <si>
    <t>Ukupno rashodi za 2017.g.</t>
  </si>
  <si>
    <t>PROJEKCIJA PLANA ZA 2018.</t>
  </si>
  <si>
    <t>PROJEKCIJA PLANA ZA 2019.</t>
  </si>
  <si>
    <t>Materijalni i financijski rashodi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</si>
  <si>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</si>
  <si>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</si>
  <si>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</si>
  <si>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</si>
  <si>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</si>
  <si>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</si>
  <si>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</si>
  <si>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</si>
  <si>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</si>
  <si>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</si>
  <si>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</si>
  <si>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</si>
  <si>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</si>
  <si>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</si>
  <si>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</si>
  <si>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</si>
  <si>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</si>
  <si>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</si>
  <si>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</si>
  <si>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</si>
  <si>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</si>
  <si>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</si>
  <si>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</si>
  <si>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</si>
  <si>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</si>
  <si>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</si>
  <si>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</si>
  <si>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</si>
  <si>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</si>
  <si>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</si>
  <si>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Pristojne i naknade</t>
  </si>
  <si>
    <t>Troškovi sudskih postupaka</t>
  </si>
  <si>
    <t>Financijski 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</si>
  <si>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</si>
  <si>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</si>
  <si>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</si>
  <si>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</si>
  <si>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 xml:space="preserve">Ostali nespomenuti financijski rashodi </t>
  </si>
  <si>
    <t>Naknade građanima i kućanstvima na temelju osiguranja i druge naknade</t>
  </si>
  <si>
    <t>Naknade građanima i kućanstvima na temelju osiguranja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</si>
  <si>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</si>
  <si>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</si>
  <si>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sektru</t>
  </si>
  <si>
    <t>Naknade građanima i kućanstvima u naravi - putem ustanova u javnom sektoru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</si>
  <si>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</si>
  <si>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</si>
  <si>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</si>
  <si>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</si>
  <si>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</si>
  <si>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</si>
  <si>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</si>
  <si>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 xml:space="preserve">Kapitalne donacije </t>
  </si>
  <si>
    <t>Kapitalne donacije neporofitnim organizacijama</t>
  </si>
  <si>
    <t>Kapitalne donacije građanima i kućanstvima</t>
  </si>
  <si>
    <t>Rashodi za nabavu neporizvedene dugotrajne imovine</t>
  </si>
  <si>
    <t>Nematerijalna imovina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</si>
  <si>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</si>
  <si>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</si>
  <si>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</si>
  <si>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</si>
  <si>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</si>
  <si>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</si>
  <si>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 imovine</t>
  </si>
  <si>
    <t>Građevinski objekti</t>
  </si>
  <si>
    <t>Stambeni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</si>
  <si>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</si>
  <si>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</si>
  <si>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</si>
  <si>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</si>
  <si>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</si>
  <si>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</si>
  <si>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</si>
  <si>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</si>
  <si>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</si>
  <si>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</si>
  <si>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</si>
  <si>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</si>
  <si>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</t>
  </si>
  <si>
    <t>Prijevozna sredstva u cestovnom prometu</t>
  </si>
  <si>
    <t>Knjige, umjetnička djela i ostale izložbene vrijednosti</t>
  </si>
  <si>
    <t>Knjige</t>
  </si>
  <si>
    <t xml:space="preserve">Umjetnička djela 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</si>
  <si>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</si>
  <si>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</si>
  <si>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</si>
  <si>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</si>
  <si>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</si>
  <si>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Rashodi za dodatna ulaganja na nefinancijskoj imovini</t>
  </si>
  <si>
    <t>Dodatna ulaganja na građevinskim objektima</t>
  </si>
  <si>
    <t>Centar za odgoj i obrazovanje</t>
  </si>
  <si>
    <t>1024A100001</t>
  </si>
  <si>
    <t>Program 1024 - decentralizirane funkcije OŠ</t>
  </si>
  <si>
    <t>Program 1035 Plan rashoda i izdataka osnovnih škola</t>
  </si>
  <si>
    <t>1035A100001</t>
  </si>
  <si>
    <t>PRODUŽENI BORAVAK</t>
  </si>
  <si>
    <t>Rashodi za zaposlene</t>
  </si>
  <si>
    <t>Plaće (Bruto)</t>
  </si>
  <si>
    <t>Plaće za redovan rad</t>
  </si>
  <si>
    <t>Plaće u naravi</t>
  </si>
  <si>
    <t>Plaće za prekovremeni rad</t>
  </si>
  <si>
    <t>Plaće za posebne uvjete</t>
  </si>
  <si>
    <t>Ostali rashodi za zaposlene</t>
  </si>
  <si>
    <t>Doprinosi na plaće</t>
  </si>
  <si>
    <t>Doprinos za mirovinsko osiguranje</t>
  </si>
  <si>
    <t>Doprinosi za obvezno zdravstveno osiguranje</t>
  </si>
  <si>
    <t>Doprinosi za ovezno osiguranje u slučaju nezaposlenosti</t>
  </si>
  <si>
    <t>1035A100002</t>
  </si>
  <si>
    <t>PROGRAMI ŠKOLSTVA</t>
  </si>
  <si>
    <t>1035A100004</t>
  </si>
  <si>
    <t>PROJEKT POMOĆNICI U NASTAVI-III</t>
  </si>
  <si>
    <t>1035A100005</t>
  </si>
  <si>
    <t>PROJEKT "OSIGURANJE PREHRANE"</t>
  </si>
  <si>
    <t>PRIJEDLOG FINANCIJSKOG PLANA CENTRA ZA ODGOJ I OBRAZOVANJE ČAKOVEC ZA 2017. I                                                                                                                                                PROJEKCIJA PLANA ZA  2018. I 2019. GODINU</t>
  </si>
  <si>
    <t>Centar za odgoj i obrazovanje Čakovec                                                                                                                                        Izrađena tabela 14.12.2007.</t>
  </si>
  <si>
    <t>ZADNJA IZMJENA</t>
  </si>
  <si>
    <t>Ivana plemenitog Zajca 26</t>
  </si>
  <si>
    <t>MB: 03110141</t>
  </si>
  <si>
    <t>U skladu sa Zakonom o proračunu (N.N., br. 87/08., 136/12, 15/15) i odredbama o izradi proračuna, izrađen je financijski plan izdataka</t>
  </si>
  <si>
    <t>proračunskog korisnika čija je funkcija decentralizirana za 2016. godinu</t>
  </si>
  <si>
    <t>Izvor rashoda i izdataka (org. klas.) →</t>
  </si>
  <si>
    <t>PRORAČUN</t>
  </si>
  <si>
    <t>MINIBUS(Proračun)</t>
  </si>
  <si>
    <t>GRAD</t>
  </si>
  <si>
    <t>OSTALO</t>
  </si>
  <si>
    <t>Sveukupno (stupac 3 do 11)</t>
  </si>
  <si>
    <t>R.br.</t>
  </si>
  <si>
    <r>
      <t>Oznaka i naziv računa iz p. plana</t>
    </r>
    <r>
      <rPr>
        <b/>
        <sz val="6"/>
        <rFont val="Arial"/>
        <family val="2"/>
      </rPr>
      <t>↓ / Izvor financiranja→</t>
    </r>
  </si>
  <si>
    <t>31 (02)</t>
  </si>
  <si>
    <t>61 (05)</t>
  </si>
  <si>
    <t>1.</t>
  </si>
  <si>
    <t>31 Rashodi za zaposlene</t>
  </si>
  <si>
    <t>2.</t>
  </si>
  <si>
    <t>311 Plaće za zaposlene</t>
  </si>
  <si>
    <t>3.</t>
  </si>
  <si>
    <t>3111 Plaće,red.rad,bol. do 42</t>
  </si>
  <si>
    <t>4.</t>
  </si>
  <si>
    <t>5.</t>
  </si>
  <si>
    <t>6.</t>
  </si>
  <si>
    <t>7.</t>
  </si>
  <si>
    <t>312 Ostali rashodi za zap.</t>
  </si>
  <si>
    <t>8.</t>
  </si>
  <si>
    <t>3121 Ost. ras.za zaposlene</t>
  </si>
  <si>
    <t>9.</t>
  </si>
  <si>
    <t>313 Dopr. za zdrav. i zapošlj.</t>
  </si>
  <si>
    <t>10.</t>
  </si>
  <si>
    <t>3132 Dop.za zdravstvo</t>
  </si>
  <si>
    <t>11.</t>
  </si>
  <si>
    <t>3133 Dop.za zapošljavanje</t>
  </si>
  <si>
    <t>12.</t>
  </si>
  <si>
    <t>3 Rashodi poslovanja</t>
  </si>
  <si>
    <t>13.</t>
  </si>
  <si>
    <t>32 Materijalni rashodi</t>
  </si>
  <si>
    <t>14.</t>
  </si>
  <si>
    <t>321 Naknade troš. zaposlenima</t>
  </si>
  <si>
    <t>15.</t>
  </si>
  <si>
    <t>3211 Tr.službenog puta</t>
  </si>
  <si>
    <t>16.</t>
  </si>
  <si>
    <t>3212 Nak.za prijevoz na posao</t>
  </si>
  <si>
    <t>17.</t>
  </si>
  <si>
    <t>3213 Kotizacije za sem.,savjet.</t>
  </si>
  <si>
    <t>18.</t>
  </si>
  <si>
    <t>322   Rash.za mat.i energ.</t>
  </si>
  <si>
    <t>19.</t>
  </si>
  <si>
    <t>3221 Ured.mat, preven.,TK</t>
  </si>
  <si>
    <t>20.</t>
  </si>
  <si>
    <t>3222 Mat.i sirovine</t>
  </si>
  <si>
    <t>21.</t>
  </si>
  <si>
    <t>3223 Energija</t>
  </si>
  <si>
    <t>22.</t>
  </si>
  <si>
    <t>3224 Materijal,dijelovi održa.</t>
  </si>
  <si>
    <t>23.</t>
  </si>
  <si>
    <t>24.</t>
  </si>
  <si>
    <t>3227 Služ.,radna ob.,odjeća</t>
  </si>
  <si>
    <t>25.</t>
  </si>
  <si>
    <t>323 Rashodi za usluge</t>
  </si>
  <si>
    <t>26.</t>
  </si>
  <si>
    <t>3231 Telefon, ostale usluge za prij.</t>
  </si>
  <si>
    <t>27.</t>
  </si>
  <si>
    <t>32319 Ostale usluge-org.javni pr.</t>
  </si>
  <si>
    <t>28.</t>
  </si>
  <si>
    <t>3232 Usluge tek.i inv.održa.</t>
  </si>
  <si>
    <t>29.</t>
  </si>
  <si>
    <t>3233 Promidžba i inform.</t>
  </si>
  <si>
    <t>30.</t>
  </si>
  <si>
    <t>3234 Kom.usluge,prehrana</t>
  </si>
  <si>
    <t>31.</t>
  </si>
  <si>
    <t>3236 Sanitarni pregledi čist.</t>
  </si>
  <si>
    <t>32.</t>
  </si>
  <si>
    <t>3237 Ostale int.usluge</t>
  </si>
  <si>
    <t>33.</t>
  </si>
  <si>
    <t>3238 Rač.usluge</t>
  </si>
  <si>
    <t>34.</t>
  </si>
  <si>
    <t>323991 Prehrana</t>
  </si>
  <si>
    <t>35.</t>
  </si>
  <si>
    <t>3239 Graf.tisk.usluge,fotokop.,ost.</t>
  </si>
  <si>
    <t>36.</t>
  </si>
  <si>
    <t>329 Rashodi za usluge</t>
  </si>
  <si>
    <t>37.</t>
  </si>
  <si>
    <t>3291 Nagrada RPA, povjerenstvo</t>
  </si>
  <si>
    <t>38.</t>
  </si>
  <si>
    <t>39.</t>
  </si>
  <si>
    <t>3293 Reprezentacija</t>
  </si>
  <si>
    <t>40.</t>
  </si>
  <si>
    <t>3294 Članarine</t>
  </si>
  <si>
    <t>41.</t>
  </si>
  <si>
    <t>42.</t>
  </si>
  <si>
    <t>34 Financijski rashodi</t>
  </si>
  <si>
    <t>43.</t>
  </si>
  <si>
    <t>343 Ostali financijski rashodi</t>
  </si>
  <si>
    <t>44.</t>
  </si>
  <si>
    <t>3431 Bankovne usluge</t>
  </si>
  <si>
    <t>45.</t>
  </si>
  <si>
    <t>3434 Takse, plivanje,ljetovanja</t>
  </si>
  <si>
    <t>46.</t>
  </si>
  <si>
    <t>36 Pomoći dane u inozemstvo i unutar opće države</t>
  </si>
  <si>
    <t>47.</t>
  </si>
  <si>
    <t>363 Pomoći unutar opće države</t>
  </si>
  <si>
    <t>48.</t>
  </si>
  <si>
    <t>36311 Donacije,uč.zadruge</t>
  </si>
  <si>
    <t>49.</t>
  </si>
  <si>
    <t>37 Pomoći, sufin.prijevoza</t>
  </si>
  <si>
    <t>50.</t>
  </si>
  <si>
    <t>372 Ostale naknade građ</t>
  </si>
  <si>
    <t>51.</t>
  </si>
  <si>
    <t>37212 Pomoć obiteljima,Grad</t>
  </si>
  <si>
    <t>52.</t>
  </si>
  <si>
    <t>3722 Sufin.prijevoza-vl.auto</t>
  </si>
  <si>
    <t>53.</t>
  </si>
  <si>
    <t>42 OPREMA</t>
  </si>
  <si>
    <t>54.</t>
  </si>
  <si>
    <t>422 Postrijenja i oprema</t>
  </si>
  <si>
    <t>55.</t>
  </si>
  <si>
    <t>4221 Rač.oprema,ur.namj.,ostali</t>
  </si>
  <si>
    <t>56.</t>
  </si>
  <si>
    <t>4227 Oprema</t>
  </si>
  <si>
    <t>57.</t>
  </si>
  <si>
    <t>423 Prijevozna sredstva</t>
  </si>
  <si>
    <t>58.</t>
  </si>
  <si>
    <t>4231 Minibus</t>
  </si>
  <si>
    <t>59.</t>
  </si>
  <si>
    <t>424 Knjige, umjet.djela i ost.izl.vrij.</t>
  </si>
  <si>
    <t>60.</t>
  </si>
  <si>
    <t>42411 Knjige</t>
  </si>
  <si>
    <t>61.</t>
  </si>
  <si>
    <t>SVEUKUPNO</t>
  </si>
  <si>
    <t>redak 61</t>
  </si>
  <si>
    <t>stupci 12-13</t>
  </si>
  <si>
    <t>UKUPNO PRIJEDLOG PLANA IZDATAKA PREMA IZVORIMA FINANCIRANJA</t>
  </si>
  <si>
    <t>PLAN ZA 2017. (3 razina)</t>
  </si>
  <si>
    <t>Kontrolni zbrojevi:</t>
  </si>
  <si>
    <t>staro</t>
  </si>
  <si>
    <t>(01 - Opći prihodi i primici) - u 2016. 11</t>
  </si>
  <si>
    <t>(02 - Vlastiti prihodi) - u 2016. 31</t>
  </si>
  <si>
    <t>MATERIJALNI RASHODI 2017./2016.</t>
  </si>
  <si>
    <t>(03 - Prihodi za posebne namjene) - u 2016. 43</t>
  </si>
  <si>
    <t>(04 - Pomoći) - u 2016. 51, 52</t>
  </si>
  <si>
    <t>(05 - Donacije) - u 2016. 61</t>
  </si>
  <si>
    <t>(06 - Prihodi od prodaje ili zamjene nefinancijske imovine i nak. s naslova osig.) - u 2016. 43</t>
  </si>
  <si>
    <t>(07 - Namjenski primici) - u 2016. 8</t>
  </si>
  <si>
    <t>MSPM (RPA)</t>
  </si>
  <si>
    <t>3225 Sitni,didat.,gume</t>
  </si>
  <si>
    <t xml:space="preserve"> </t>
  </si>
  <si>
    <t>S V E U K U P N O :</t>
  </si>
  <si>
    <t>PRIJEDLOG PLANA IZDATAKA ZA 2017. GODINU</t>
  </si>
  <si>
    <t>51 (04)</t>
  </si>
  <si>
    <t>Ukupni ras.bez plaća</t>
  </si>
  <si>
    <t>Plaće MZOS (11 (51))</t>
  </si>
  <si>
    <t>RASHODI ZA ZAPOSLENE 2017./2016.</t>
  </si>
  <si>
    <t>RAS. ZA NABAVU NEFIN. IMO.2017./2016.</t>
  </si>
  <si>
    <r>
      <t>11/</t>
    </r>
    <r>
      <rPr>
        <b/>
        <sz val="7"/>
        <color indexed="10"/>
        <rFont val="Times New Roman"/>
        <family val="1"/>
      </rPr>
      <t>51</t>
    </r>
    <r>
      <rPr>
        <b/>
        <sz val="7"/>
        <rFont val="Times New Roman"/>
        <family val="1"/>
      </rPr>
      <t xml:space="preserve"> (01/</t>
    </r>
    <r>
      <rPr>
        <b/>
        <sz val="7"/>
        <color indexed="10"/>
        <rFont val="Times New Roman"/>
        <family val="1"/>
      </rPr>
      <t>04</t>
    </r>
    <r>
      <rPr>
        <b/>
        <sz val="7"/>
        <rFont val="Times New Roman"/>
        <family val="1"/>
      </rPr>
      <t>)</t>
    </r>
  </si>
  <si>
    <t>3114 Teži uvjeti</t>
  </si>
  <si>
    <t>3292/3299 Osig.voz.,zap.,djece</t>
  </si>
  <si>
    <r>
      <t>43/</t>
    </r>
    <r>
      <rPr>
        <b/>
        <sz val="7"/>
        <color indexed="10"/>
        <rFont val="Times New Roman"/>
        <family val="1"/>
      </rPr>
      <t>52</t>
    </r>
    <r>
      <rPr>
        <b/>
        <sz val="7"/>
        <color indexed="30"/>
        <rFont val="Times New Roman"/>
        <family val="1"/>
      </rPr>
      <t xml:space="preserve"> (03/</t>
    </r>
    <r>
      <rPr>
        <b/>
        <sz val="7"/>
        <color indexed="10"/>
        <rFont val="Times New Roman"/>
        <family val="1"/>
      </rPr>
      <t>04</t>
    </r>
    <r>
      <rPr>
        <b/>
        <sz val="7"/>
        <color indexed="30"/>
        <rFont val="Times New Roman"/>
        <family val="1"/>
      </rPr>
      <t>)</t>
    </r>
  </si>
  <si>
    <t>Pomoći bez plaća MZOS</t>
  </si>
  <si>
    <t>U skladu sa Zakonom o proračunu (N.N., br. 87/08, 136/12, 15/15) i odredbama o izradi proračuna, izrađen je financijski Plana projekcije primitaka</t>
  </si>
  <si>
    <t>Izvor prihoda i primitaka (org. klas.) →</t>
  </si>
  <si>
    <t xml:space="preserve">Oznaka računa iz p. plana i naziv ↓/ Izvor financiranja → </t>
  </si>
  <si>
    <t>2016. (01/02/03/04/05)</t>
  </si>
  <si>
    <t>63 POMOĆI IZ PRORAČUNA</t>
  </si>
  <si>
    <t>633 TEKUĆE POM. IZ PROR.</t>
  </si>
  <si>
    <t>6331 Tek. Žup.,grad, op.pom.</t>
  </si>
  <si>
    <t>636 TEK. POMOĆI IZ NENADLEŽNOG PRORAČUNA</t>
  </si>
  <si>
    <t>P L A Ć A</t>
  </si>
  <si>
    <t>6361111-636114 Bruto plaće</t>
  </si>
  <si>
    <t>636115 POMOĆI</t>
  </si>
  <si>
    <t>636116 Prijevoz radnika</t>
  </si>
  <si>
    <t xml:space="preserve">6361117  Jubilarna </t>
  </si>
  <si>
    <t>6361173  Božić.,dar dj.,reg.</t>
  </si>
  <si>
    <t>6361174 Nak.za neisk.G.O.</t>
  </si>
  <si>
    <t>6361175 Mentorstvo</t>
  </si>
  <si>
    <t>6361176 NAK.ZBOG NEZAP INV.</t>
  </si>
  <si>
    <t>O S T A L O</t>
  </si>
  <si>
    <t>636118  Didaktika</t>
  </si>
  <si>
    <t>636119 TEK.POM.OD DR.OPĆINA, GRAD, ŽUP.</t>
  </si>
  <si>
    <t xml:space="preserve"> -II- HNOS</t>
  </si>
  <si>
    <t>6361120 Prehrana učenika</t>
  </si>
  <si>
    <t>6361121 Vlastito kombi vozilo</t>
  </si>
  <si>
    <t>6361121 Prij.učenika vl.auto</t>
  </si>
  <si>
    <t>6361121 Prij.učenika-org.javni pr.</t>
  </si>
  <si>
    <t>63611122 Agencija</t>
  </si>
  <si>
    <t>63611123 Za nab. Opreme</t>
  </si>
  <si>
    <t>638 TEK.POM.-PRIJ.EU SRED.</t>
  </si>
  <si>
    <t>63811 Tekuće pom. iz dr. pr. EU</t>
  </si>
  <si>
    <t>64 PRIH.OD IMOV.</t>
  </si>
  <si>
    <t>641 PRIH.OD FIN.IMOV</t>
  </si>
  <si>
    <t>64132 Kam. na o.sred.</t>
  </si>
  <si>
    <t>64132 Kam. na dep.po.viđ.</t>
  </si>
  <si>
    <t>65  PRIH.OD ADMIN.PRIS</t>
  </si>
  <si>
    <t>652 PRIH.PO POS.PROP.</t>
  </si>
  <si>
    <t>UKUPNO ZA 65264</t>
  </si>
  <si>
    <t>65264 Suf.preh.,opć.,Grad</t>
  </si>
  <si>
    <t>65264 Osig.učenika,imov.</t>
  </si>
  <si>
    <t>65264 ŠŠK "Lavići"</t>
  </si>
  <si>
    <t>65264 Program plivanja</t>
  </si>
  <si>
    <t>UKUPNO ZA 65269</t>
  </si>
  <si>
    <t>65269 Odjel RPA</t>
  </si>
  <si>
    <t>65269 Izleti, ljetovanja</t>
  </si>
  <si>
    <t>65269 Inkaz, povj.,uč.rad.</t>
  </si>
  <si>
    <t>65269/652688 HZZ, ostalo</t>
  </si>
  <si>
    <t>66 OSTALI PRIH.</t>
  </si>
  <si>
    <t>661 PRIH.OD PRODAJE</t>
  </si>
  <si>
    <t>66141 Prih od prod. proi.</t>
  </si>
  <si>
    <t>663 DONACIJE</t>
  </si>
  <si>
    <t>66311 Tek.don. od fiz.o.</t>
  </si>
  <si>
    <t>66312 Tek.don.od nepr.o.</t>
  </si>
  <si>
    <t>66313 Tek.don.od trgo.d.</t>
  </si>
  <si>
    <t>67 PRIHODI IZ PRORAČUNA</t>
  </si>
  <si>
    <t>671 PRIH.ZA FIN.RED.DJ.</t>
  </si>
  <si>
    <t>671115 Prijevoz radnika</t>
  </si>
  <si>
    <t xml:space="preserve">671117  Jubilarna </t>
  </si>
  <si>
    <t>671115 Pomoći, otp.</t>
  </si>
  <si>
    <t>6711173  Božić.,dar dj.,reg.</t>
  </si>
  <si>
    <t>6711174 Nak.za neisk.G.O.</t>
  </si>
  <si>
    <t>6711175 Mentorstvo</t>
  </si>
  <si>
    <t>671118  Didaktika</t>
  </si>
  <si>
    <t>63.</t>
  </si>
  <si>
    <t xml:space="preserve">  -II-  Prevencija</t>
  </si>
  <si>
    <t>64.</t>
  </si>
  <si>
    <t>65.</t>
  </si>
  <si>
    <t xml:space="preserve"> -II- Agencija</t>
  </si>
  <si>
    <t>66.</t>
  </si>
  <si>
    <t>671119 Za mat. troškove</t>
  </si>
  <si>
    <t>67.</t>
  </si>
  <si>
    <t>6711120 Prehrana učenika</t>
  </si>
  <si>
    <t>68.</t>
  </si>
  <si>
    <t>6711121 Vlastito kombi vozilo</t>
  </si>
  <si>
    <t>69.</t>
  </si>
  <si>
    <t>6711121 Prij.učenika vl.auto</t>
  </si>
  <si>
    <t>70.</t>
  </si>
  <si>
    <t>6711121 Prij.učenika-org.javni pr.</t>
  </si>
  <si>
    <t>71.</t>
  </si>
  <si>
    <t>67121 Za nab. Opreme</t>
  </si>
  <si>
    <t>72.</t>
  </si>
  <si>
    <t>92 REZULTAT POSL.</t>
  </si>
  <si>
    <t>73.</t>
  </si>
  <si>
    <t>922 PREN.SRED.</t>
  </si>
  <si>
    <t>74.</t>
  </si>
  <si>
    <t>9221 Korišten višak iz pret.g.</t>
  </si>
  <si>
    <t>75.</t>
  </si>
  <si>
    <t>redak 75 (3 -10)</t>
  </si>
  <si>
    <t>stupac 11</t>
  </si>
  <si>
    <t>UKUPNO PRIJEDLOG PLANA PRIMITAKA PREMA IZVORIMA FINANCIRANJA</t>
  </si>
  <si>
    <t>PLAN ZA 2016. (3 razina)</t>
  </si>
  <si>
    <r>
      <t>(01 - Opći prihodi i primici)</t>
    </r>
    <r>
      <rPr>
        <b/>
        <sz val="6.5"/>
        <rFont val="Arial"/>
        <family val="2"/>
      </rPr>
      <t xml:space="preserve"> - u 2016. 11</t>
    </r>
  </si>
  <si>
    <t>rashodi za zaposlene</t>
  </si>
  <si>
    <t>2016/2015</t>
  </si>
  <si>
    <t>ras.za nabavu nefin.imo.</t>
  </si>
  <si>
    <r>
      <t>(06 - Prihodi od prodaje ili zamjene nefinancijske imovine i nak. s naslova osig.)</t>
    </r>
    <r>
      <rPr>
        <b/>
        <sz val="6.5"/>
        <rFont val="Arial"/>
        <family val="2"/>
      </rPr>
      <t xml:space="preserve"> - u 2016. 43</t>
    </r>
  </si>
  <si>
    <r>
      <t>(07 - Namjenski primici)</t>
    </r>
    <r>
      <rPr>
        <b/>
        <sz val="6.5"/>
        <rFont val="Arial"/>
        <family val="2"/>
      </rPr>
      <t xml:space="preserve"> - u 2016. 8</t>
    </r>
  </si>
  <si>
    <t>S V E U K U P N O 2016. :</t>
  </si>
  <si>
    <t>PRIJEDLOG PLANA PRIMITAKA ZA 2017 GODINU (sve razine)</t>
  </si>
  <si>
    <t>U Čakovcu, 14.10.2016.</t>
  </si>
  <si>
    <t>U Čakovcu, 14.10.'16.</t>
  </si>
  <si>
    <t>Sveukupno 2017. (stupac 3 do 11)</t>
  </si>
  <si>
    <r>
      <t xml:space="preserve">(03 - Prihodi za posebne namjene) </t>
    </r>
    <r>
      <rPr>
        <b/>
        <sz val="6.5"/>
        <color indexed="30"/>
        <rFont val="Arial"/>
        <family val="2"/>
      </rPr>
      <t>- u 2016. 43</t>
    </r>
  </si>
  <si>
    <r>
      <t>(04 - Pomoći)</t>
    </r>
    <r>
      <rPr>
        <b/>
        <sz val="6.5"/>
        <color indexed="10"/>
        <rFont val="Arial"/>
        <family val="2"/>
      </rPr>
      <t xml:space="preserve"> - u 2016. 51, 52</t>
    </r>
  </si>
  <si>
    <r>
      <t>(05 - Donacije)</t>
    </r>
    <r>
      <rPr>
        <b/>
        <sz val="6.5"/>
        <color indexed="17"/>
        <rFont val="Arial"/>
        <family val="2"/>
      </rPr>
      <t xml:space="preserve"> - u 2016. 61</t>
    </r>
  </si>
  <si>
    <r>
      <t>(02 - Vlastiti prihodi)</t>
    </r>
    <r>
      <rPr>
        <b/>
        <sz val="6.5"/>
        <color indexed="53"/>
        <rFont val="Arial"/>
        <family val="2"/>
      </rPr>
      <t xml:space="preserve"> - u 2016. 31</t>
    </r>
  </si>
  <si>
    <t>52 (04)</t>
  </si>
  <si>
    <t>67111 Pomoćnici</t>
  </si>
  <si>
    <t>671111-671114 Bruto plaće Boravak</t>
  </si>
  <si>
    <t>Bez korištenih viš.</t>
  </si>
  <si>
    <r>
      <t xml:space="preserve">52 (04) / </t>
    </r>
    <r>
      <rPr>
        <b/>
        <sz val="7"/>
        <color indexed="53"/>
        <rFont val="Times New Roman"/>
        <family val="1"/>
      </rPr>
      <t>31 (02)</t>
    </r>
  </si>
  <si>
    <t>3299 O.nes.+3295</t>
  </si>
  <si>
    <t>3114 Smjenski rad</t>
  </si>
  <si>
    <t>3113 Stručne zamjene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</si>
</sst>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</numFmts>
  <fonts count="2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Times New Roman"/>
      <family val="1"/>
    </font>
    <font>
      <b/>
      <i/>
      <u val="single"/>
      <sz val="11"/>
      <name val="Arial Narrow"/>
      <family val="2"/>
    </font>
    <font>
      <b/>
      <sz val="7"/>
      <name val="Arial"/>
      <family val="2"/>
    </font>
    <font>
      <b/>
      <sz val="7.5"/>
      <name val="Arial Narrow"/>
      <family val="2"/>
    </font>
    <font>
      <b/>
      <i/>
      <sz val="7.5"/>
      <name val="Arial Narrow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name val="Arial Narrow"/>
      <family val="2"/>
    </font>
    <font>
      <sz val="7.5"/>
      <name val="Arial Narrow"/>
      <family val="2"/>
    </font>
    <font>
      <b/>
      <sz val="7"/>
      <name val="Arial Narrow"/>
      <family val="2"/>
    </font>
    <font>
      <b/>
      <i/>
      <sz val="7"/>
      <name val="Arial Narrow"/>
      <family val="2"/>
    </font>
    <font>
      <b/>
      <i/>
      <sz val="7.5"/>
      <color indexed="8"/>
      <name val="Arial Narrow"/>
      <family val="2"/>
    </font>
    <font>
      <sz val="7"/>
      <name val="Arial"/>
      <family val="2"/>
    </font>
    <font>
      <u val="single"/>
      <sz val="7.5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10"/>
      <name val="Britannic Bold"/>
      <family val="2"/>
    </font>
    <font>
      <sz val="10"/>
      <name val="Britannic Bold"/>
      <family val="2"/>
    </font>
    <font>
      <b/>
      <u val="single"/>
      <sz val="11"/>
      <name val="Times New Roman"/>
      <family val="1"/>
    </font>
    <font>
      <b/>
      <sz val="6.5"/>
      <name val="Arial"/>
      <family val="2"/>
    </font>
    <font>
      <sz val="6"/>
      <name val="Arial Unicode MS"/>
      <family val="2"/>
    </font>
    <font>
      <sz val="6.5"/>
      <name val="Arial"/>
      <family val="2"/>
    </font>
    <font>
      <b/>
      <sz val="6.5"/>
      <name val="Arial Unicode MS"/>
      <family val="2"/>
    </font>
    <font>
      <sz val="6.5"/>
      <name val="Arial Unicode MS"/>
      <family val="2"/>
    </font>
    <font>
      <u val="single"/>
      <sz val="6"/>
      <name val="Arial"/>
      <family val="2"/>
    </font>
    <font>
      <sz val="8"/>
      <name val="Arial"/>
      <family val="2"/>
    </font>
    <font>
      <b/>
      <sz val="6.5"/>
      <color indexed="30"/>
      <name val="Arial"/>
      <family val="2"/>
    </font>
    <font>
      <b/>
      <sz val="6.5"/>
      <color indexed="10"/>
      <name val="Arial"/>
      <family val="2"/>
    </font>
    <font>
      <b/>
      <sz val="6.5"/>
      <color indexed="17"/>
      <name val="Arial"/>
      <family val="2"/>
    </font>
    <font>
      <b/>
      <sz val="6.5"/>
      <color indexed="53"/>
      <name val="Arial"/>
      <family val="2"/>
    </font>
    <font>
      <b/>
      <sz val="7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9"/>
      <color indexed="17"/>
      <name val="Arial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color indexed="30"/>
      <name val="Arial"/>
      <family val="2"/>
    </font>
    <font>
      <sz val="9"/>
      <color indexed="30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53"/>
      <name val="Arial"/>
      <family val="2"/>
    </font>
    <font>
      <sz val="9"/>
      <color indexed="53"/>
      <name val="Arial"/>
      <family val="2"/>
    </font>
    <font>
      <b/>
      <sz val="7"/>
      <color indexed="17"/>
      <name val="Times New Roman"/>
      <family val="1"/>
    </font>
    <font>
      <i/>
      <sz val="10"/>
      <color indexed="10"/>
      <name val="Arial"/>
      <family val="2"/>
    </font>
    <font>
      <b/>
      <sz val="9.5"/>
      <color indexed="10"/>
      <name val="Arial"/>
      <family val="2"/>
    </font>
    <font>
      <b/>
      <sz val="9"/>
      <color indexed="10"/>
      <name val="Arial"/>
      <family val="2"/>
    </font>
    <font>
      <b/>
      <sz val="7.5"/>
      <color indexed="10"/>
      <name val="Arial Narrow"/>
      <family val="2"/>
    </font>
    <font>
      <sz val="7.5"/>
      <color indexed="10"/>
      <name val="Arial Narrow"/>
      <family val="2"/>
    </font>
    <font>
      <b/>
      <i/>
      <sz val="7.5"/>
      <color indexed="10"/>
      <name val="Arial Narrow"/>
      <family val="2"/>
    </font>
    <font>
      <sz val="7"/>
      <color indexed="10"/>
      <name val="Arial"/>
      <family val="2"/>
    </font>
    <font>
      <i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7.5"/>
      <color indexed="17"/>
      <name val="Arial Narrow"/>
      <family val="2"/>
    </font>
    <font>
      <sz val="7.5"/>
      <color indexed="17"/>
      <name val="Arial Narrow"/>
      <family val="2"/>
    </font>
    <font>
      <b/>
      <i/>
      <sz val="7.5"/>
      <color indexed="17"/>
      <name val="Arial Narrow"/>
      <family val="2"/>
    </font>
    <font>
      <sz val="11"/>
      <color indexed="53"/>
      <name val="Calibri"/>
      <family val="2"/>
    </font>
    <font>
      <i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7.5"/>
      <color indexed="53"/>
      <name val="Arial Narrow"/>
      <family val="2"/>
    </font>
    <font>
      <sz val="7.5"/>
      <color indexed="53"/>
      <name val="Arial Narrow"/>
      <family val="2"/>
    </font>
    <font>
      <b/>
      <i/>
      <sz val="7.5"/>
      <color indexed="53"/>
      <name val="Arial Narrow"/>
      <family val="2"/>
    </font>
    <font>
      <sz val="7"/>
      <color indexed="53"/>
      <name val="Arial"/>
      <family val="2"/>
    </font>
    <font>
      <sz val="11"/>
      <color indexed="30"/>
      <name val="Calibri"/>
      <family val="2"/>
    </font>
    <font>
      <i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7.5"/>
      <color indexed="30"/>
      <name val="Arial Narrow"/>
      <family val="2"/>
    </font>
    <font>
      <sz val="7.5"/>
      <color indexed="30"/>
      <name val="Arial Narrow"/>
      <family val="2"/>
    </font>
    <font>
      <b/>
      <i/>
      <sz val="7.5"/>
      <color indexed="30"/>
      <name val="Arial Narrow"/>
      <family val="2"/>
    </font>
    <font>
      <sz val="11"/>
      <name val="Calibri"/>
      <family val="2"/>
    </font>
    <font>
      <sz val="10"/>
      <color indexed="10"/>
      <name val="Calibri"/>
      <family val="2"/>
    </font>
    <font>
      <i/>
      <sz val="9.85"/>
      <color indexed="30"/>
      <name val="Arial"/>
      <family val="2"/>
    </font>
    <font>
      <sz val="9.85"/>
      <color indexed="30"/>
      <name val="Arial"/>
      <family val="2"/>
    </font>
    <font>
      <i/>
      <sz val="9.85"/>
      <color indexed="10"/>
      <name val="Arial"/>
      <family val="2"/>
    </font>
    <font>
      <b/>
      <sz val="9.85"/>
      <color indexed="10"/>
      <name val="Arial"/>
      <family val="2"/>
    </font>
    <font>
      <sz val="9.85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sz val="7"/>
      <color indexed="17"/>
      <name val="Arial"/>
      <family val="2"/>
    </font>
    <font>
      <b/>
      <sz val="7"/>
      <color indexed="30"/>
      <name val="Arial"/>
      <family val="2"/>
    </font>
    <font>
      <sz val="7"/>
      <color indexed="30"/>
      <name val="Arial"/>
      <family val="2"/>
    </font>
    <font>
      <b/>
      <sz val="7"/>
      <color indexed="53"/>
      <name val="Arial"/>
      <family val="2"/>
    </font>
    <font>
      <sz val="6"/>
      <color indexed="10"/>
      <name val="Arial"/>
      <family val="2"/>
    </font>
    <font>
      <b/>
      <sz val="6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6.5"/>
      <color indexed="10"/>
      <name val="Arial"/>
      <family val="2"/>
    </font>
    <font>
      <sz val="6.5"/>
      <color indexed="17"/>
      <name val="Arial"/>
      <family val="2"/>
    </font>
    <font>
      <sz val="6.5"/>
      <color indexed="53"/>
      <name val="Arial"/>
      <family val="2"/>
    </font>
    <font>
      <sz val="6.5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9"/>
      <color rgb="FF00B05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sz val="9"/>
      <color rgb="FF0070C0"/>
      <name val="Arial"/>
      <family val="2"/>
    </font>
    <font>
      <b/>
      <sz val="8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2"/>
      <color theme="9" tint="-0.24997000396251678"/>
      <name val="Arial"/>
      <family val="2"/>
    </font>
    <font>
      <sz val="9"/>
      <color theme="9" tint="-0.24997000396251678"/>
      <name val="Arial"/>
      <family val="2"/>
    </font>
    <font>
      <b/>
      <sz val="7"/>
      <color theme="9" tint="-0.24997000396251678"/>
      <name val="Times New Roman"/>
      <family val="1"/>
    </font>
    <font>
      <b/>
      <sz val="7"/>
      <color rgb="FFFF0000"/>
      <name val="Times New Roman"/>
      <family val="1"/>
    </font>
    <font>
      <b/>
      <sz val="7"/>
      <color rgb="FF00B050"/>
      <name val="Times New Roman"/>
      <family val="1"/>
    </font>
    <font>
      <i/>
      <sz val="10"/>
      <color rgb="FFFF0000"/>
      <name val="Arial"/>
      <family val="2"/>
    </font>
    <font>
      <b/>
      <sz val="9.5"/>
      <color rgb="FFFF0000"/>
      <name val="Arial"/>
      <family val="2"/>
    </font>
    <font>
      <b/>
      <sz val="9"/>
      <color rgb="FFFF0000"/>
      <name val="Arial"/>
      <family val="2"/>
    </font>
    <font>
      <b/>
      <sz val="7.5"/>
      <color rgb="FFFF0000"/>
      <name val="Arial Narrow"/>
      <family val="2"/>
    </font>
    <font>
      <sz val="7.5"/>
      <color rgb="FFFF0000"/>
      <name val="Arial Narrow"/>
      <family val="2"/>
    </font>
    <font>
      <b/>
      <i/>
      <sz val="7.5"/>
      <color rgb="FFFF0000"/>
      <name val="Arial Narrow"/>
      <family val="2"/>
    </font>
    <font>
      <sz val="7"/>
      <color rgb="FFFF0000"/>
      <name val="Arial"/>
      <family val="2"/>
    </font>
    <font>
      <sz val="11"/>
      <color rgb="FF00B050"/>
      <name val="Calibri"/>
      <family val="2"/>
    </font>
    <font>
      <i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7.5"/>
      <color rgb="FF00B050"/>
      <name val="Arial Narrow"/>
      <family val="2"/>
    </font>
    <font>
      <sz val="7.5"/>
      <color rgb="FF00B050"/>
      <name val="Arial Narrow"/>
      <family val="2"/>
    </font>
    <font>
      <b/>
      <i/>
      <sz val="7.5"/>
      <color rgb="FF00B050"/>
      <name val="Arial Narrow"/>
      <family val="2"/>
    </font>
    <font>
      <sz val="11"/>
      <color theme="9" tint="-0.24997000396251678"/>
      <name val="Calibri"/>
      <family val="2"/>
    </font>
    <font>
      <i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b/>
      <sz val="7.5"/>
      <color theme="9" tint="-0.24997000396251678"/>
      <name val="Arial Narrow"/>
      <family val="2"/>
    </font>
    <font>
      <sz val="7.5"/>
      <color theme="9" tint="-0.24997000396251678"/>
      <name val="Arial Narrow"/>
      <family val="2"/>
    </font>
    <font>
      <b/>
      <i/>
      <sz val="7.5"/>
      <color theme="9" tint="-0.24997000396251678"/>
      <name val="Arial Narrow"/>
      <family val="2"/>
    </font>
    <font>
      <sz val="7"/>
      <color theme="9" tint="-0.24997000396251678"/>
      <name val="Arial"/>
      <family val="2"/>
    </font>
    <font>
      <sz val="11"/>
      <color rgb="FF0070C0"/>
      <name val="Calibri"/>
      <family val="2"/>
    </font>
    <font>
      <i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7"/>
      <color rgb="FF0070C0"/>
      <name val="Times New Roman"/>
      <family val="1"/>
    </font>
    <font>
      <b/>
      <sz val="7.5"/>
      <color rgb="FF0070C0"/>
      <name val="Arial Narrow"/>
      <family val="2"/>
    </font>
    <font>
      <sz val="7.5"/>
      <color rgb="FF0070C0"/>
      <name val="Arial Narrow"/>
      <family val="2"/>
    </font>
    <font>
      <b/>
      <i/>
      <sz val="7.5"/>
      <color rgb="FF0070C0"/>
      <name val="Arial Narrow"/>
      <family val="2"/>
    </font>
    <font>
      <sz val="10"/>
      <color rgb="FFFF0000"/>
      <name val="Calibri"/>
      <family val="2"/>
    </font>
    <font>
      <i/>
      <sz val="9.85"/>
      <color rgb="FF0070C0"/>
      <name val="Arial"/>
      <family val="2"/>
    </font>
    <font>
      <sz val="9.85"/>
      <color rgb="FF0070C0"/>
      <name val="Arial"/>
      <family val="2"/>
    </font>
    <font>
      <i/>
      <sz val="9.85"/>
      <color rgb="FFFF0000"/>
      <name val="Arial"/>
      <family val="2"/>
    </font>
    <font>
      <b/>
      <sz val="9.85"/>
      <color rgb="FFFF0000"/>
      <name val="Arial"/>
      <family val="2"/>
    </font>
    <font>
      <sz val="9.85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00B050"/>
      <name val="Arial"/>
      <family val="2"/>
    </font>
    <font>
      <sz val="7"/>
      <color rgb="FF00B050"/>
      <name val="Arial"/>
      <family val="2"/>
    </font>
    <font>
      <b/>
      <sz val="7"/>
      <color rgb="FF0070C0"/>
      <name val="Arial"/>
      <family val="2"/>
    </font>
    <font>
      <sz val="7"/>
      <color rgb="FF0070C0"/>
      <name val="Arial"/>
      <family val="2"/>
    </font>
    <font>
      <b/>
      <sz val="7"/>
      <color theme="9" tint="-0.24997000396251678"/>
      <name val="Arial"/>
      <family val="2"/>
    </font>
    <font>
      <sz val="6"/>
      <color rgb="FFFF0000"/>
      <name val="Arial"/>
      <family val="2"/>
    </font>
    <font>
      <b/>
      <sz val="6"/>
      <color theme="1"/>
      <name val="Calibri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</font>
    <font>
      <sz val="6.5"/>
      <color theme="9" tint="-0.24997000396251678"/>
      <name val="Arial"/>
      <family val="2"/>
    </font>
    <font>
      <sz val="6.5"/>
      <color rgb="FF0070C0"/>
      <name val="Arial"/>
      <family val="2"/>
    </font>
    <font>
      <sz val="6.5"/>
      <color rgb="FFFF0000"/>
      <name val="Arial"/>
      <family val="2"/>
    </font>
    <font>
      <sz val="6.5"/>
      <color rgb="FF00B05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0" fillId="20" borderId="1" applyNumberFormat="0" applyFont="0" applyAlignment="0" applyProtection="0"/>
    <xf numFmtId="0" fontId="150" fillId="21" borderId="0" applyNumberFormat="0" applyBorder="0" applyAlignment="0" applyProtection="0"/>
    <xf numFmtId="0" fontId="151" fillId="0" borderId="0" applyNumberFormat="0" applyFill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49" fillId="26" borderId="0" applyNumberFormat="0" applyBorder="0" applyAlignment="0" applyProtection="0"/>
    <xf numFmtId="0" fontId="149" fillId="27" borderId="0" applyNumberFormat="0" applyBorder="0" applyAlignment="0" applyProtection="0"/>
    <xf numFmtId="0" fontId="152" fillId="28" borderId="2" applyNumberFormat="0" applyAlignment="0" applyProtection="0"/>
    <xf numFmtId="0" fontId="153" fillId="28" borderId="3" applyNumberFormat="0" applyAlignment="0" applyProtection="0"/>
    <xf numFmtId="0" fontId="154" fillId="29" borderId="0" applyNumberFormat="0" applyBorder="0" applyAlignment="0" applyProtection="0"/>
    <xf numFmtId="0" fontId="155" fillId="0" borderId="0" applyNumberFormat="0" applyFill="0" applyBorder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8" fillId="0" borderId="6" applyNumberFormat="0" applyFill="0" applyAlignment="0" applyProtection="0"/>
    <xf numFmtId="0" fontId="158" fillId="0" borderId="0" applyNumberFormat="0" applyFill="0" applyBorder="0" applyAlignment="0" applyProtection="0"/>
    <xf numFmtId="0" fontId="159" fillId="30" borderId="0" applyNumberFormat="0" applyBorder="0" applyAlignment="0" applyProtection="0"/>
    <xf numFmtId="9" fontId="0" fillId="0" borderId="0" applyFont="0" applyFill="0" applyBorder="0" applyAlignment="0" applyProtection="0"/>
    <xf numFmtId="0" fontId="160" fillId="0" borderId="7" applyNumberFormat="0" applyFill="0" applyAlignment="0" applyProtection="0"/>
    <xf numFmtId="0" fontId="161" fillId="0" borderId="0" applyNumberFormat="0" applyFill="0" applyBorder="0" applyAlignment="0" applyProtection="0"/>
    <xf numFmtId="0" fontId="162" fillId="31" borderId="8" applyNumberFormat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9" applyNumberFormat="0" applyFill="0" applyAlignment="0" applyProtection="0"/>
    <xf numFmtId="0" fontId="1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3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center" wrapText="1"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quotePrefix="1">
      <alignment horizontal="left"/>
    </xf>
    <xf numFmtId="0" fontId="7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12" fillId="33" borderId="14" xfId="0" applyNumberFormat="1" applyFont="1" applyFill="1" applyBorder="1" applyAlignment="1">
      <alignment horizontal="right" vertical="top" wrapText="1"/>
    </xf>
    <xf numFmtId="1" fontId="12" fillId="33" borderId="15" xfId="0" applyNumberFormat="1" applyFont="1" applyFill="1" applyBorder="1" applyAlignment="1">
      <alignment horizontal="left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left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" fontId="11" fillId="0" borderId="24" xfId="0" applyNumberFormat="1" applyFont="1" applyBorder="1" applyAlignment="1">
      <alignment horizontal="left" wrapText="1"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1" fontId="12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 horizontal="right" vertical="top" wrapText="1"/>
    </xf>
    <xf numFmtId="1" fontId="12" fillId="0" borderId="15" xfId="0" applyNumberFormat="1" applyFont="1" applyFill="1" applyBorder="1" applyAlignment="1">
      <alignment horizontal="left" wrapText="1"/>
    </xf>
    <xf numFmtId="1" fontId="11" fillId="0" borderId="30" xfId="0" applyNumberFormat="1" applyFont="1" applyBorder="1" applyAlignment="1">
      <alignment wrapText="1"/>
    </xf>
    <xf numFmtId="1" fontId="11" fillId="0" borderId="24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35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35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34" borderId="0" xfId="0" applyNumberFormat="1" applyFont="1" applyFill="1" applyBorder="1" applyAlignment="1" applyProtection="1">
      <alignment horizontal="center"/>
      <protection/>
    </xf>
    <xf numFmtId="0" fontId="15" fillId="34" borderId="0" xfId="0" applyNumberFormat="1" applyFont="1" applyFill="1" applyBorder="1" applyAlignment="1" applyProtection="1">
      <alignment wrapText="1"/>
      <protection/>
    </xf>
    <xf numFmtId="0" fontId="15" fillId="34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11" fillId="0" borderId="32" xfId="0" applyNumberFormat="1" applyFont="1" applyBorder="1" applyAlignment="1">
      <alignment horizontal="left" wrapText="1"/>
    </xf>
    <xf numFmtId="3" fontId="11" fillId="0" borderId="33" xfId="0" applyNumberFormat="1" applyFont="1" applyBorder="1" applyAlignment="1">
      <alignment/>
    </xf>
    <xf numFmtId="1" fontId="11" fillId="0" borderId="34" xfId="0" applyNumberFormat="1" applyFont="1" applyBorder="1" applyAlignment="1">
      <alignment horizontal="left" wrapText="1"/>
    </xf>
    <xf numFmtId="3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7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/>
    </xf>
    <xf numFmtId="49" fontId="23" fillId="37" borderId="40" xfId="0" applyNumberFormat="1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left" vertical="center"/>
    </xf>
    <xf numFmtId="164" fontId="25" fillId="38" borderId="12" xfId="0" applyNumberFormat="1" applyFont="1" applyFill="1" applyBorder="1" applyAlignment="1">
      <alignment horizontal="right" vertical="center"/>
    </xf>
    <xf numFmtId="164" fontId="26" fillId="38" borderId="40" xfId="0" applyNumberFormat="1" applyFont="1" applyFill="1" applyBorder="1" applyAlignment="1">
      <alignment horizontal="right" vertical="center"/>
    </xf>
    <xf numFmtId="0" fontId="27" fillId="37" borderId="41" xfId="0" applyFont="1" applyFill="1" applyBorder="1" applyAlignment="1">
      <alignment horizontal="center" vertical="center"/>
    </xf>
    <xf numFmtId="0" fontId="28" fillId="37" borderId="41" xfId="0" applyFont="1" applyFill="1" applyBorder="1" applyAlignment="1">
      <alignment horizontal="left" vertical="center"/>
    </xf>
    <xf numFmtId="164" fontId="26" fillId="37" borderId="39" xfId="0" applyNumberFormat="1" applyFont="1" applyFill="1" applyBorder="1" applyAlignment="1">
      <alignment horizontal="right" vertical="center"/>
    </xf>
    <xf numFmtId="0" fontId="20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164" fontId="26" fillId="0" borderId="43" xfId="0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left" vertical="center"/>
    </xf>
    <xf numFmtId="164" fontId="30" fillId="0" borderId="46" xfId="0" applyNumberFormat="1" applyFont="1" applyBorder="1" applyAlignment="1">
      <alignment horizontal="right" vertical="center"/>
    </xf>
    <xf numFmtId="164" fontId="26" fillId="0" borderId="32" xfId="0" applyNumberFormat="1" applyFont="1" applyFill="1" applyBorder="1" applyAlignment="1">
      <alignment horizontal="right" vertical="center"/>
    </xf>
    <xf numFmtId="0" fontId="20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0" fillId="0" borderId="47" xfId="0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/>
    </xf>
    <xf numFmtId="164" fontId="30" fillId="0" borderId="48" xfId="0" applyNumberFormat="1" applyFont="1" applyBorder="1" applyAlignment="1">
      <alignment horizontal="right" vertical="center"/>
    </xf>
    <xf numFmtId="164" fontId="26" fillId="0" borderId="49" xfId="0" applyNumberFormat="1" applyFont="1" applyFill="1" applyBorder="1" applyAlignment="1">
      <alignment horizontal="right" vertical="center"/>
    </xf>
    <xf numFmtId="0" fontId="29" fillId="0" borderId="44" xfId="0" applyFont="1" applyBorder="1" applyAlignment="1">
      <alignment horizontal="left" vertical="center"/>
    </xf>
    <xf numFmtId="164" fontId="26" fillId="0" borderId="30" xfId="0" applyNumberFormat="1" applyFont="1" applyFill="1" applyBorder="1" applyAlignment="1">
      <alignment horizontal="right" vertical="center"/>
    </xf>
    <xf numFmtId="0" fontId="20" fillId="0" borderId="45" xfId="0" applyFont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4" fillId="39" borderId="50" xfId="0" applyFont="1" applyFill="1" applyBorder="1" applyAlignment="1">
      <alignment horizontal="left" vertical="center"/>
    </xf>
    <xf numFmtId="164" fontId="25" fillId="39" borderId="50" xfId="0" applyNumberFormat="1" applyFont="1" applyFill="1" applyBorder="1" applyAlignment="1">
      <alignment horizontal="right" vertical="center"/>
    </xf>
    <xf numFmtId="164" fontId="26" fillId="39" borderId="39" xfId="0" applyNumberFormat="1" applyFont="1" applyFill="1" applyBorder="1" applyAlignment="1">
      <alignment horizontal="right" vertical="center"/>
    </xf>
    <xf numFmtId="0" fontId="21" fillId="38" borderId="44" xfId="0" applyFont="1" applyFill="1" applyBorder="1" applyAlignment="1">
      <alignment horizontal="center" vertical="center"/>
    </xf>
    <xf numFmtId="164" fontId="26" fillId="38" borderId="39" xfId="0" applyNumberFormat="1" applyFont="1" applyFill="1" applyBorder="1" applyAlignment="1">
      <alignment horizontal="right" vertical="center"/>
    </xf>
    <xf numFmtId="0" fontId="20" fillId="37" borderId="12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left" vertical="center"/>
    </xf>
    <xf numFmtId="164" fontId="33" fillId="37" borderId="12" xfId="0" applyNumberFormat="1" applyFont="1" applyFill="1" applyBorder="1" applyAlignment="1">
      <alignment horizontal="right" vertical="center"/>
    </xf>
    <xf numFmtId="164" fontId="30" fillId="0" borderId="51" xfId="0" applyNumberFormat="1" applyFont="1" applyBorder="1" applyAlignment="1">
      <alignment horizontal="right" vertical="center"/>
    </xf>
    <xf numFmtId="164" fontId="30" fillId="0" borderId="52" xfId="0" applyNumberFormat="1" applyFont="1" applyBorder="1" applyAlignment="1">
      <alignment horizontal="right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37" borderId="12" xfId="0" applyNumberFormat="1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left" vertical="center"/>
    </xf>
    <xf numFmtId="164" fontId="33" fillId="38" borderId="12" xfId="0" applyNumberFormat="1" applyFont="1" applyFill="1" applyBorder="1" applyAlignment="1">
      <alignment horizontal="right" vertical="center"/>
    </xf>
    <xf numFmtId="0" fontId="21" fillId="37" borderId="12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left" vertical="center"/>
    </xf>
    <xf numFmtId="164" fontId="25" fillId="37" borderId="12" xfId="0" applyNumberFormat="1" applyFont="1" applyFill="1" applyBorder="1" applyAlignment="1">
      <alignment horizontal="right" vertical="center"/>
    </xf>
    <xf numFmtId="0" fontId="31" fillId="37" borderId="12" xfId="0" applyFont="1" applyFill="1" applyBorder="1" applyAlignment="1">
      <alignment horizontal="left" vertical="center"/>
    </xf>
    <xf numFmtId="164" fontId="26" fillId="0" borderId="24" xfId="0" applyNumberFormat="1" applyFont="1" applyFill="1" applyBorder="1" applyAlignment="1">
      <alignment horizontal="right" vertical="center"/>
    </xf>
    <xf numFmtId="0" fontId="21" fillId="36" borderId="28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164" fontId="25" fillId="36" borderId="28" xfId="0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0" fillId="0" borderId="0" xfId="0" applyNumberFormat="1" applyFont="1" applyBorder="1" applyAlignment="1">
      <alignment horizontal="left" vertical="center"/>
    </xf>
    <xf numFmtId="164" fontId="35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3" fontId="0" fillId="0" borderId="39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5" fillId="0" borderId="0" xfId="0" applyFont="1" applyBorder="1" applyAlignment="1">
      <alignment horizontal="right" vertical="top"/>
    </xf>
    <xf numFmtId="0" fontId="0" fillId="34" borderId="0" xfId="0" applyFill="1" applyAlignment="1">
      <alignment/>
    </xf>
    <xf numFmtId="0" fontId="16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9" fontId="22" fillId="36" borderId="40" xfId="0" applyNumberFormat="1" applyFont="1" applyFill="1" applyBorder="1" applyAlignment="1">
      <alignment horizontal="center" vertical="center"/>
    </xf>
    <xf numFmtId="49" fontId="23" fillId="34" borderId="0" xfId="0" applyNumberFormat="1" applyFont="1" applyFill="1" applyBorder="1" applyAlignment="1">
      <alignment horizontal="center" vertical="center"/>
    </xf>
    <xf numFmtId="164" fontId="26" fillId="34" borderId="0" xfId="0" applyNumberFormat="1" applyFont="1" applyFill="1" applyBorder="1" applyAlignment="1">
      <alignment horizontal="right" vertical="center"/>
    </xf>
    <xf numFmtId="164" fontId="25" fillId="37" borderId="28" xfId="0" applyNumberFormat="1" applyFont="1" applyFill="1" applyBorder="1" applyAlignment="1">
      <alignment horizontal="right" vertical="center"/>
    </xf>
    <xf numFmtId="164" fontId="25" fillId="34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24" fillId="34" borderId="0" xfId="0" applyFont="1" applyFill="1" applyBorder="1" applyAlignment="1">
      <alignment horizontal="right" vertical="center" wrapText="1"/>
    </xf>
    <xf numFmtId="3" fontId="0" fillId="34" borderId="0" xfId="0" applyNumberFormat="1" applyFill="1" applyBorder="1" applyAlignment="1">
      <alignment/>
    </xf>
    <xf numFmtId="0" fontId="43" fillId="0" borderId="53" xfId="0" applyFont="1" applyBorder="1" applyAlignment="1">
      <alignment horizontal="left" vertical="center" wrapText="1"/>
    </xf>
    <xf numFmtId="10" fontId="44" fillId="0" borderId="54" xfId="0" applyNumberFormat="1" applyFont="1" applyFill="1" applyBorder="1" applyAlignment="1">
      <alignment/>
    </xf>
    <xf numFmtId="3" fontId="0" fillId="37" borderId="55" xfId="0" applyNumberFormat="1" applyFill="1" applyBorder="1" applyAlignment="1">
      <alignment/>
    </xf>
    <xf numFmtId="0" fontId="165" fillId="0" borderId="12" xfId="0" applyFont="1" applyBorder="1" applyAlignment="1">
      <alignment/>
    </xf>
    <xf numFmtId="0" fontId="165" fillId="0" borderId="12" xfId="0" applyFont="1" applyBorder="1" applyAlignment="1">
      <alignment horizontal="right" vertical="center"/>
    </xf>
    <xf numFmtId="164" fontId="25" fillId="0" borderId="12" xfId="0" applyNumberFormat="1" applyFont="1" applyBorder="1" applyAlignment="1">
      <alignment horizontal="left" vertical="center"/>
    </xf>
    <xf numFmtId="0" fontId="8" fillId="40" borderId="12" xfId="0" applyNumberFormat="1" applyFont="1" applyFill="1" applyBorder="1" applyAlignment="1" applyProtection="1">
      <alignment horizontal="left" wrapText="1"/>
      <protection/>
    </xf>
    <xf numFmtId="0" fontId="7" fillId="40" borderId="12" xfId="0" applyNumberFormat="1" applyFont="1" applyFill="1" applyBorder="1" applyAlignment="1" applyProtection="1">
      <alignment wrapText="1"/>
      <protection/>
    </xf>
    <xf numFmtId="0" fontId="5" fillId="40" borderId="12" xfId="0" applyNumberFormat="1" applyFont="1" applyFill="1" applyBorder="1" applyAlignment="1" applyProtection="1">
      <alignment/>
      <protection/>
    </xf>
    <xf numFmtId="0" fontId="4" fillId="40" borderId="12" xfId="0" applyNumberFormat="1" applyFont="1" applyFill="1" applyBorder="1" applyAlignment="1" applyProtection="1">
      <alignment/>
      <protection/>
    </xf>
    <xf numFmtId="0" fontId="8" fillId="41" borderId="12" xfId="0" applyNumberFormat="1" applyFont="1" applyFill="1" applyBorder="1" applyAlignment="1" applyProtection="1">
      <alignment horizontal="left" wrapText="1"/>
      <protection/>
    </xf>
    <xf numFmtId="0" fontId="7" fillId="41" borderId="12" xfId="0" applyNumberFormat="1" applyFont="1" applyFill="1" applyBorder="1" applyAlignment="1" applyProtection="1">
      <alignment wrapText="1"/>
      <protection/>
    </xf>
    <xf numFmtId="0" fontId="5" fillId="41" borderId="12" xfId="0" applyNumberFormat="1" applyFont="1" applyFill="1" applyBorder="1" applyAlignment="1" applyProtection="1">
      <alignment/>
      <protection/>
    </xf>
    <xf numFmtId="0" fontId="4" fillId="41" borderId="12" xfId="0" applyNumberFormat="1" applyFont="1" applyFill="1" applyBorder="1" applyAlignment="1" applyProtection="1">
      <alignment/>
      <protection/>
    </xf>
    <xf numFmtId="0" fontId="8" fillId="41" borderId="12" xfId="0" applyNumberFormat="1" applyFont="1" applyFill="1" applyBorder="1" applyAlignment="1" applyProtection="1">
      <alignment/>
      <protection/>
    </xf>
    <xf numFmtId="0" fontId="8" fillId="42" borderId="12" xfId="0" applyNumberFormat="1" applyFont="1" applyFill="1" applyBorder="1" applyAlignment="1" applyProtection="1">
      <alignment horizontal="left" wrapText="1"/>
      <protection/>
    </xf>
    <xf numFmtId="0" fontId="7" fillId="42" borderId="12" xfId="0" applyNumberFormat="1" applyFont="1" applyFill="1" applyBorder="1" applyAlignment="1" applyProtection="1">
      <alignment wrapText="1"/>
      <protection/>
    </xf>
    <xf numFmtId="0" fontId="5" fillId="42" borderId="12" xfId="0" applyNumberFormat="1" applyFont="1" applyFill="1" applyBorder="1" applyAlignment="1" applyProtection="1">
      <alignment/>
      <protection/>
    </xf>
    <xf numFmtId="0" fontId="4" fillId="42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45" fillId="34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0" fillId="40" borderId="12" xfId="0" applyNumberFormat="1" applyFont="1" applyFill="1" applyBorder="1" applyAlignment="1" applyProtection="1">
      <alignment/>
      <protection/>
    </xf>
    <xf numFmtId="0" fontId="10" fillId="42" borderId="12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46" fillId="34" borderId="0" xfId="0" applyNumberFormat="1" applyFont="1" applyFill="1" applyBorder="1" applyAlignment="1" applyProtection="1">
      <alignment/>
      <protection/>
    </xf>
    <xf numFmtId="0" fontId="167" fillId="34" borderId="12" xfId="0" applyNumberFormat="1" applyFont="1" applyFill="1" applyBorder="1" applyAlignment="1" applyProtection="1">
      <alignment horizontal="center" vertical="center" wrapText="1"/>
      <protection/>
    </xf>
    <xf numFmtId="0" fontId="168" fillId="0" borderId="0" xfId="0" applyNumberFormat="1" applyFont="1" applyFill="1" applyBorder="1" applyAlignment="1" applyProtection="1">
      <alignment/>
      <protection/>
    </xf>
    <xf numFmtId="0" fontId="169" fillId="0" borderId="0" xfId="0" applyNumberFormat="1" applyFont="1" applyFill="1" applyBorder="1" applyAlignment="1" applyProtection="1">
      <alignment/>
      <protection/>
    </xf>
    <xf numFmtId="0" fontId="168" fillId="0" borderId="12" xfId="0" applyNumberFormat="1" applyFont="1" applyFill="1" applyBorder="1" applyAlignment="1" applyProtection="1">
      <alignment/>
      <protection/>
    </xf>
    <xf numFmtId="0" fontId="169" fillId="0" borderId="12" xfId="0" applyNumberFormat="1" applyFont="1" applyFill="1" applyBorder="1" applyAlignment="1" applyProtection="1">
      <alignment/>
      <protection/>
    </xf>
    <xf numFmtId="0" fontId="170" fillId="40" borderId="12" xfId="0" applyNumberFormat="1" applyFont="1" applyFill="1" applyBorder="1" applyAlignment="1" applyProtection="1">
      <alignment/>
      <protection/>
    </xf>
    <xf numFmtId="0" fontId="170" fillId="41" borderId="12" xfId="0" applyNumberFormat="1" applyFont="1" applyFill="1" applyBorder="1" applyAlignment="1" applyProtection="1">
      <alignment/>
      <protection/>
    </xf>
    <xf numFmtId="0" fontId="170" fillId="42" borderId="12" xfId="0" applyNumberFormat="1" applyFont="1" applyFill="1" applyBorder="1" applyAlignment="1" applyProtection="1">
      <alignment/>
      <protection/>
    </xf>
    <xf numFmtId="0" fontId="170" fillId="0" borderId="12" xfId="0" applyNumberFormat="1" applyFont="1" applyFill="1" applyBorder="1" applyAlignment="1" applyProtection="1">
      <alignment/>
      <protection/>
    </xf>
    <xf numFmtId="0" fontId="171" fillId="34" borderId="0" xfId="0" applyNumberFormat="1" applyFont="1" applyFill="1" applyBorder="1" applyAlignment="1" applyProtection="1">
      <alignment/>
      <protection/>
    </xf>
    <xf numFmtId="0" fontId="172" fillId="34" borderId="12" xfId="0" applyNumberFormat="1" applyFont="1" applyFill="1" applyBorder="1" applyAlignment="1" applyProtection="1">
      <alignment horizontal="center" vertical="center" wrapText="1"/>
      <protection/>
    </xf>
    <xf numFmtId="0" fontId="173" fillId="0" borderId="0" xfId="0" applyNumberFormat="1" applyFont="1" applyFill="1" applyBorder="1" applyAlignment="1" applyProtection="1">
      <alignment/>
      <protection/>
    </xf>
    <xf numFmtId="0" fontId="174" fillId="0" borderId="0" xfId="0" applyNumberFormat="1" applyFont="1" applyFill="1" applyBorder="1" applyAlignment="1" applyProtection="1">
      <alignment/>
      <protection/>
    </xf>
    <xf numFmtId="0" fontId="173" fillId="0" borderId="12" xfId="0" applyNumberFormat="1" applyFont="1" applyFill="1" applyBorder="1" applyAlignment="1" applyProtection="1">
      <alignment/>
      <protection/>
    </xf>
    <xf numFmtId="0" fontId="174" fillId="0" borderId="12" xfId="0" applyNumberFormat="1" applyFont="1" applyFill="1" applyBorder="1" applyAlignment="1" applyProtection="1">
      <alignment/>
      <protection/>
    </xf>
    <xf numFmtId="0" fontId="175" fillId="40" borderId="12" xfId="0" applyNumberFormat="1" applyFont="1" applyFill="1" applyBorder="1" applyAlignment="1" applyProtection="1">
      <alignment/>
      <protection/>
    </xf>
    <xf numFmtId="0" fontId="175" fillId="41" borderId="12" xfId="0" applyNumberFormat="1" applyFont="1" applyFill="1" applyBorder="1" applyAlignment="1" applyProtection="1">
      <alignment/>
      <protection/>
    </xf>
    <xf numFmtId="0" fontId="175" fillId="42" borderId="12" xfId="0" applyNumberFormat="1" applyFont="1" applyFill="1" applyBorder="1" applyAlignment="1" applyProtection="1">
      <alignment/>
      <protection/>
    </xf>
    <xf numFmtId="0" fontId="175" fillId="0" borderId="12" xfId="0" applyNumberFormat="1" applyFont="1" applyFill="1" applyBorder="1" applyAlignment="1" applyProtection="1">
      <alignment/>
      <protection/>
    </xf>
    <xf numFmtId="0" fontId="176" fillId="34" borderId="0" xfId="0" applyNumberFormat="1" applyFont="1" applyFill="1" applyBorder="1" applyAlignment="1" applyProtection="1">
      <alignment/>
      <protection/>
    </xf>
    <xf numFmtId="0" fontId="177" fillId="34" borderId="12" xfId="0" applyNumberFormat="1" applyFont="1" applyFill="1" applyBorder="1" applyAlignment="1" applyProtection="1">
      <alignment horizontal="center" vertical="center" wrapText="1"/>
      <protection/>
    </xf>
    <xf numFmtId="0" fontId="178" fillId="0" borderId="0" xfId="0" applyNumberFormat="1" applyFont="1" applyFill="1" applyBorder="1" applyAlignment="1" applyProtection="1">
      <alignment/>
      <protection/>
    </xf>
    <xf numFmtId="0" fontId="179" fillId="0" borderId="0" xfId="0" applyNumberFormat="1" applyFont="1" applyFill="1" applyBorder="1" applyAlignment="1" applyProtection="1">
      <alignment/>
      <protection/>
    </xf>
    <xf numFmtId="0" fontId="178" fillId="0" borderId="12" xfId="0" applyNumberFormat="1" applyFont="1" applyFill="1" applyBorder="1" applyAlignment="1" applyProtection="1">
      <alignment/>
      <protection/>
    </xf>
    <xf numFmtId="0" fontId="179" fillId="0" borderId="12" xfId="0" applyNumberFormat="1" applyFont="1" applyFill="1" applyBorder="1" applyAlignment="1" applyProtection="1">
      <alignment/>
      <protection/>
    </xf>
    <xf numFmtId="0" fontId="180" fillId="40" borderId="12" xfId="0" applyNumberFormat="1" applyFont="1" applyFill="1" applyBorder="1" applyAlignment="1" applyProtection="1">
      <alignment/>
      <protection/>
    </xf>
    <xf numFmtId="0" fontId="180" fillId="41" borderId="12" xfId="0" applyNumberFormat="1" applyFont="1" applyFill="1" applyBorder="1" applyAlignment="1" applyProtection="1">
      <alignment/>
      <protection/>
    </xf>
    <xf numFmtId="0" fontId="180" fillId="42" borderId="12" xfId="0" applyNumberFormat="1" applyFont="1" applyFill="1" applyBorder="1" applyAlignment="1" applyProtection="1">
      <alignment/>
      <protection/>
    </xf>
    <xf numFmtId="0" fontId="180" fillId="0" borderId="12" xfId="0" applyNumberFormat="1" applyFont="1" applyFill="1" applyBorder="1" applyAlignment="1" applyProtection="1">
      <alignment/>
      <protection/>
    </xf>
    <xf numFmtId="0" fontId="181" fillId="34" borderId="0" xfId="0" applyNumberFormat="1" applyFont="1" applyFill="1" applyBorder="1" applyAlignment="1" applyProtection="1">
      <alignment/>
      <protection/>
    </xf>
    <xf numFmtId="0" fontId="182" fillId="34" borderId="12" xfId="0" applyNumberFormat="1" applyFont="1" applyFill="1" applyBorder="1" applyAlignment="1" applyProtection="1">
      <alignment horizontal="center" vertical="center" wrapText="1"/>
      <protection/>
    </xf>
    <xf numFmtId="0" fontId="183" fillId="0" borderId="0" xfId="0" applyNumberFormat="1" applyFont="1" applyFill="1" applyBorder="1" applyAlignment="1" applyProtection="1">
      <alignment/>
      <protection/>
    </xf>
    <xf numFmtId="0" fontId="184" fillId="0" borderId="0" xfId="0" applyNumberFormat="1" applyFont="1" applyFill="1" applyBorder="1" applyAlignment="1" applyProtection="1">
      <alignment/>
      <protection/>
    </xf>
    <xf numFmtId="0" fontId="183" fillId="0" borderId="12" xfId="0" applyNumberFormat="1" applyFont="1" applyFill="1" applyBorder="1" applyAlignment="1" applyProtection="1">
      <alignment/>
      <protection/>
    </xf>
    <xf numFmtId="0" fontId="184" fillId="0" borderId="12" xfId="0" applyNumberFormat="1" applyFont="1" applyFill="1" applyBorder="1" applyAlignment="1" applyProtection="1">
      <alignment/>
      <protection/>
    </xf>
    <xf numFmtId="0" fontId="185" fillId="40" borderId="12" xfId="0" applyNumberFormat="1" applyFont="1" applyFill="1" applyBorder="1" applyAlignment="1" applyProtection="1">
      <alignment/>
      <protection/>
    </xf>
    <xf numFmtId="0" fontId="185" fillId="41" borderId="12" xfId="0" applyNumberFormat="1" applyFont="1" applyFill="1" applyBorder="1" applyAlignment="1" applyProtection="1">
      <alignment/>
      <protection/>
    </xf>
    <xf numFmtId="0" fontId="185" fillId="42" borderId="12" xfId="0" applyNumberFormat="1" applyFont="1" applyFill="1" applyBorder="1" applyAlignment="1" applyProtection="1">
      <alignment/>
      <protection/>
    </xf>
    <xf numFmtId="0" fontId="185" fillId="0" borderId="12" xfId="0" applyNumberFormat="1" applyFont="1" applyFill="1" applyBorder="1" applyAlignment="1" applyProtection="1">
      <alignment/>
      <protection/>
    </xf>
    <xf numFmtId="0" fontId="186" fillId="34" borderId="0" xfId="0" applyNumberFormat="1" applyFont="1" applyFill="1" applyBorder="1" applyAlignment="1" applyProtection="1">
      <alignment/>
      <protection/>
    </xf>
    <xf numFmtId="0" fontId="8" fillId="43" borderId="12" xfId="0" applyNumberFormat="1" applyFont="1" applyFill="1" applyBorder="1" applyAlignment="1" applyProtection="1">
      <alignment horizontal="center"/>
      <protection/>
    </xf>
    <xf numFmtId="0" fontId="8" fillId="43" borderId="12" xfId="0" applyNumberFormat="1" applyFont="1" applyFill="1" applyBorder="1" applyAlignment="1" applyProtection="1">
      <alignment wrapText="1"/>
      <protection/>
    </xf>
    <xf numFmtId="0" fontId="8" fillId="43" borderId="12" xfId="0" applyNumberFormat="1" applyFont="1" applyFill="1" applyBorder="1" applyAlignment="1" applyProtection="1">
      <alignment/>
      <protection/>
    </xf>
    <xf numFmtId="0" fontId="12" fillId="43" borderId="12" xfId="0" applyNumberFormat="1" applyFont="1" applyFill="1" applyBorder="1" applyAlignment="1" applyProtection="1">
      <alignment/>
      <protection/>
    </xf>
    <xf numFmtId="0" fontId="184" fillId="43" borderId="12" xfId="0" applyNumberFormat="1" applyFont="1" applyFill="1" applyBorder="1" applyAlignment="1" applyProtection="1">
      <alignment/>
      <protection/>
    </xf>
    <xf numFmtId="0" fontId="4" fillId="43" borderId="12" xfId="0" applyNumberFormat="1" applyFont="1" applyFill="1" applyBorder="1" applyAlignment="1" applyProtection="1">
      <alignment/>
      <protection/>
    </xf>
    <xf numFmtId="0" fontId="4" fillId="43" borderId="12" xfId="0" applyNumberFormat="1" applyFont="1" applyFill="1" applyBorder="1" applyAlignment="1" applyProtection="1">
      <alignment horizontal="center"/>
      <protection/>
    </xf>
    <xf numFmtId="0" fontId="4" fillId="43" borderId="12" xfId="0" applyNumberFormat="1" applyFont="1" applyFill="1" applyBorder="1" applyAlignment="1" applyProtection="1">
      <alignment wrapText="1"/>
      <protection/>
    </xf>
    <xf numFmtId="0" fontId="11" fillId="43" borderId="12" xfId="0" applyNumberFormat="1" applyFont="1" applyFill="1" applyBorder="1" applyAlignment="1" applyProtection="1">
      <alignment/>
      <protection/>
    </xf>
    <xf numFmtId="0" fontId="183" fillId="43" borderId="12" xfId="0" applyNumberFormat="1" applyFont="1" applyFill="1" applyBorder="1" applyAlignment="1" applyProtection="1">
      <alignment/>
      <protection/>
    </xf>
    <xf numFmtId="0" fontId="169" fillId="43" borderId="12" xfId="0" applyNumberFormat="1" applyFont="1" applyFill="1" applyBorder="1" applyAlignment="1" applyProtection="1">
      <alignment/>
      <protection/>
    </xf>
    <xf numFmtId="0" fontId="168" fillId="43" borderId="12" xfId="0" applyNumberFormat="1" applyFont="1" applyFill="1" applyBorder="1" applyAlignment="1" applyProtection="1">
      <alignment/>
      <protection/>
    </xf>
    <xf numFmtId="0" fontId="179" fillId="43" borderId="12" xfId="0" applyNumberFormat="1" applyFont="1" applyFill="1" applyBorder="1" applyAlignment="1" applyProtection="1">
      <alignment/>
      <protection/>
    </xf>
    <xf numFmtId="0" fontId="178" fillId="43" borderId="12" xfId="0" applyNumberFormat="1" applyFont="1" applyFill="1" applyBorder="1" applyAlignment="1" applyProtection="1">
      <alignment/>
      <protection/>
    </xf>
    <xf numFmtId="0" fontId="174" fillId="43" borderId="12" xfId="0" applyNumberFormat="1" applyFont="1" applyFill="1" applyBorder="1" applyAlignment="1" applyProtection="1">
      <alignment/>
      <protection/>
    </xf>
    <xf numFmtId="0" fontId="173" fillId="43" borderId="12" xfId="0" applyNumberFormat="1" applyFont="1" applyFill="1" applyBorder="1" applyAlignment="1" applyProtection="1">
      <alignment/>
      <protection/>
    </xf>
    <xf numFmtId="49" fontId="187" fillId="36" borderId="56" xfId="0" applyNumberFormat="1" applyFont="1" applyFill="1" applyBorder="1" applyAlignment="1">
      <alignment horizontal="center" vertical="center"/>
    </xf>
    <xf numFmtId="49" fontId="187" fillId="36" borderId="57" xfId="0" applyNumberFormat="1" applyFont="1" applyFill="1" applyBorder="1" applyAlignment="1">
      <alignment horizontal="center" vertical="center"/>
    </xf>
    <xf numFmtId="49" fontId="188" fillId="36" borderId="41" xfId="0" applyNumberFormat="1" applyFont="1" applyFill="1" applyBorder="1" applyAlignment="1">
      <alignment horizontal="center" vertical="center"/>
    </xf>
    <xf numFmtId="49" fontId="189" fillId="36" borderId="58" xfId="0" applyNumberFormat="1" applyFont="1" applyFill="1" applyBorder="1" applyAlignment="1">
      <alignment horizontal="center" vertical="center"/>
    </xf>
    <xf numFmtId="0" fontId="164" fillId="0" borderId="0" xfId="0" applyFont="1" applyAlignment="1">
      <alignment/>
    </xf>
    <xf numFmtId="0" fontId="190" fillId="0" borderId="0" xfId="0" applyFont="1" applyAlignment="1">
      <alignment horizontal="left" vertical="center"/>
    </xf>
    <xf numFmtId="0" fontId="164" fillId="0" borderId="0" xfId="0" applyFont="1" applyAlignment="1">
      <alignment horizontal="left" vertical="center"/>
    </xf>
    <xf numFmtId="0" fontId="169" fillId="0" borderId="0" xfId="0" applyFont="1" applyAlignment="1">
      <alignment horizontal="center" vertical="center"/>
    </xf>
    <xf numFmtId="0" fontId="191" fillId="36" borderId="12" xfId="0" applyFont="1" applyFill="1" applyBorder="1" applyAlignment="1">
      <alignment horizontal="center" vertical="center"/>
    </xf>
    <xf numFmtId="0" fontId="192" fillId="36" borderId="12" xfId="0" applyFont="1" applyFill="1" applyBorder="1" applyAlignment="1">
      <alignment horizontal="center" vertical="center"/>
    </xf>
    <xf numFmtId="164" fontId="193" fillId="38" borderId="12" xfId="0" applyNumberFormat="1" applyFont="1" applyFill="1" applyBorder="1" applyAlignment="1">
      <alignment horizontal="right" vertical="center"/>
    </xf>
    <xf numFmtId="164" fontId="193" fillId="37" borderId="56" xfId="0" applyNumberFormat="1" applyFont="1" applyFill="1" applyBorder="1" applyAlignment="1">
      <alignment horizontal="right" vertical="center"/>
    </xf>
    <xf numFmtId="164" fontId="194" fillId="0" borderId="59" xfId="0" applyNumberFormat="1" applyFont="1" applyBorder="1" applyAlignment="1">
      <alignment horizontal="right" vertical="center"/>
    </xf>
    <xf numFmtId="164" fontId="194" fillId="0" borderId="33" xfId="0" applyNumberFormat="1" applyFont="1" applyBorder="1" applyAlignment="1">
      <alignment horizontal="right" vertical="center"/>
    </xf>
    <xf numFmtId="164" fontId="194" fillId="0" borderId="46" xfId="0" applyNumberFormat="1" applyFont="1" applyBorder="1" applyAlignment="1">
      <alignment horizontal="right" vertical="center"/>
    </xf>
    <xf numFmtId="164" fontId="194" fillId="0" borderId="52" xfId="0" applyNumberFormat="1" applyFont="1" applyBorder="1" applyAlignment="1">
      <alignment horizontal="right" vertical="center"/>
    </xf>
    <xf numFmtId="164" fontId="193" fillId="37" borderId="12" xfId="0" applyNumberFormat="1" applyFont="1" applyFill="1" applyBorder="1" applyAlignment="1">
      <alignment horizontal="right" vertical="center"/>
    </xf>
    <xf numFmtId="164" fontId="194" fillId="0" borderId="48" xfId="0" applyNumberFormat="1" applyFont="1" applyBorder="1" applyAlignment="1">
      <alignment horizontal="right" vertical="center"/>
    </xf>
    <xf numFmtId="164" fontId="194" fillId="0" borderId="51" xfId="0" applyNumberFormat="1" applyFont="1" applyBorder="1" applyAlignment="1">
      <alignment horizontal="right" vertical="center"/>
    </xf>
    <xf numFmtId="164" fontId="193" fillId="39" borderId="50" xfId="0" applyNumberFormat="1" applyFont="1" applyFill="1" applyBorder="1" applyAlignment="1">
      <alignment horizontal="right" vertical="center"/>
    </xf>
    <xf numFmtId="164" fontId="195" fillId="37" borderId="12" xfId="0" applyNumberFormat="1" applyFont="1" applyFill="1" applyBorder="1" applyAlignment="1">
      <alignment horizontal="right" vertical="center"/>
    </xf>
    <xf numFmtId="164" fontId="195" fillId="38" borderId="12" xfId="0" applyNumberFormat="1" applyFont="1" applyFill="1" applyBorder="1" applyAlignment="1">
      <alignment horizontal="right" vertical="center"/>
    </xf>
    <xf numFmtId="164" fontId="193" fillId="36" borderId="28" xfId="0" applyNumberFormat="1" applyFont="1" applyFill="1" applyBorder="1" applyAlignment="1">
      <alignment horizontal="right" vertical="center"/>
    </xf>
    <xf numFmtId="164" fontId="194" fillId="0" borderId="12" xfId="0" applyNumberFormat="1" applyFont="1" applyBorder="1" applyAlignment="1">
      <alignment horizontal="left" vertical="center"/>
    </xf>
    <xf numFmtId="0" fontId="169" fillId="36" borderId="12" xfId="0" applyFont="1" applyFill="1" applyBorder="1" applyAlignment="1">
      <alignment horizontal="center" vertical="center" shrinkToFit="1"/>
    </xf>
    <xf numFmtId="0" fontId="192" fillId="36" borderId="60" xfId="0" applyFont="1" applyFill="1" applyBorder="1" applyAlignment="1">
      <alignment horizontal="center" vertical="center"/>
    </xf>
    <xf numFmtId="164" fontId="193" fillId="38" borderId="60" xfId="0" applyNumberFormat="1" applyFont="1" applyFill="1" applyBorder="1" applyAlignment="1">
      <alignment horizontal="right" vertical="center"/>
    </xf>
    <xf numFmtId="164" fontId="193" fillId="37" borderId="61" xfId="0" applyNumberFormat="1" applyFont="1" applyFill="1" applyBorder="1" applyAlignment="1">
      <alignment horizontal="right" vertical="center"/>
    </xf>
    <xf numFmtId="164" fontId="194" fillId="0" borderId="61" xfId="0" applyNumberFormat="1" applyFont="1" applyBorder="1" applyAlignment="1">
      <alignment horizontal="right" vertical="center"/>
    </xf>
    <xf numFmtId="164" fontId="194" fillId="0" borderId="62" xfId="0" applyNumberFormat="1" applyFont="1" applyBorder="1" applyAlignment="1">
      <alignment horizontal="right" vertical="center"/>
    </xf>
    <xf numFmtId="164" fontId="194" fillId="0" borderId="63" xfId="0" applyNumberFormat="1" applyFont="1" applyBorder="1" applyAlignment="1">
      <alignment horizontal="right" vertical="center"/>
    </xf>
    <xf numFmtId="164" fontId="193" fillId="37" borderId="60" xfId="0" applyNumberFormat="1" applyFont="1" applyFill="1" applyBorder="1" applyAlignment="1">
      <alignment horizontal="right" vertical="center"/>
    </xf>
    <xf numFmtId="164" fontId="194" fillId="0" borderId="64" xfId="0" applyNumberFormat="1" applyFont="1" applyBorder="1" applyAlignment="1">
      <alignment horizontal="right" vertical="center"/>
    </xf>
    <xf numFmtId="164" fontId="194" fillId="0" borderId="65" xfId="0" applyNumberFormat="1" applyFont="1" applyBorder="1" applyAlignment="1">
      <alignment horizontal="right" vertical="center"/>
    </xf>
    <xf numFmtId="164" fontId="193" fillId="39" borderId="61" xfId="0" applyNumberFormat="1" applyFont="1" applyFill="1" applyBorder="1" applyAlignment="1">
      <alignment horizontal="right" vertical="center"/>
    </xf>
    <xf numFmtId="164" fontId="195" fillId="37" borderId="60" xfId="0" applyNumberFormat="1" applyFont="1" applyFill="1" applyBorder="1" applyAlignment="1">
      <alignment horizontal="right" vertical="center"/>
    </xf>
    <xf numFmtId="164" fontId="195" fillId="38" borderId="60" xfId="0" applyNumberFormat="1" applyFont="1" applyFill="1" applyBorder="1" applyAlignment="1">
      <alignment horizontal="right" vertical="center"/>
    </xf>
    <xf numFmtId="164" fontId="194" fillId="0" borderId="66" xfId="0" applyNumberFormat="1" applyFont="1" applyBorder="1" applyAlignment="1">
      <alignment horizontal="right" vertical="center"/>
    </xf>
    <xf numFmtId="0" fontId="164" fillId="0" borderId="0" xfId="0" applyFont="1" applyBorder="1" applyAlignment="1">
      <alignment/>
    </xf>
    <xf numFmtId="0" fontId="196" fillId="0" borderId="0" xfId="0" applyFont="1" applyBorder="1" applyAlignment="1">
      <alignment horizontal="left" vertical="center" wrapText="1"/>
    </xf>
    <xf numFmtId="0" fontId="164" fillId="0" borderId="0" xfId="0" applyFont="1" applyBorder="1" applyAlignment="1">
      <alignment horizontal="center" vertical="center"/>
    </xf>
    <xf numFmtId="0" fontId="192" fillId="36" borderId="10" xfId="0" applyFont="1" applyFill="1" applyBorder="1" applyAlignment="1">
      <alignment horizontal="center" vertical="center"/>
    </xf>
    <xf numFmtId="164" fontId="193" fillId="38" borderId="10" xfId="0" applyNumberFormat="1" applyFont="1" applyFill="1" applyBorder="1" applyAlignment="1">
      <alignment horizontal="right" vertical="center"/>
    </xf>
    <xf numFmtId="164" fontId="193" fillId="37" borderId="67" xfId="0" applyNumberFormat="1" applyFont="1" applyFill="1" applyBorder="1" applyAlignment="1">
      <alignment horizontal="right" vertical="center"/>
    </xf>
    <xf numFmtId="164" fontId="194" fillId="0" borderId="68" xfId="0" applyNumberFormat="1" applyFont="1" applyBorder="1" applyAlignment="1">
      <alignment horizontal="right" vertical="center"/>
    </xf>
    <xf numFmtId="164" fontId="194" fillId="0" borderId="69" xfId="0" applyNumberFormat="1" applyFont="1" applyBorder="1" applyAlignment="1">
      <alignment horizontal="right" vertical="center"/>
    </xf>
    <xf numFmtId="164" fontId="194" fillId="0" borderId="70" xfId="0" applyNumberFormat="1" applyFont="1" applyBorder="1" applyAlignment="1">
      <alignment horizontal="right" vertical="center"/>
    </xf>
    <xf numFmtId="164" fontId="193" fillId="37" borderId="10" xfId="0" applyNumberFormat="1" applyFont="1" applyFill="1" applyBorder="1" applyAlignment="1">
      <alignment horizontal="right" vertical="center"/>
    </xf>
    <xf numFmtId="164" fontId="194" fillId="0" borderId="71" xfId="0" applyNumberFormat="1" applyFont="1" applyBorder="1" applyAlignment="1">
      <alignment horizontal="right" vertical="center"/>
    </xf>
    <xf numFmtId="164" fontId="194" fillId="0" borderId="72" xfId="0" applyNumberFormat="1" applyFont="1" applyBorder="1" applyAlignment="1">
      <alignment horizontal="right" vertical="center"/>
    </xf>
    <xf numFmtId="164" fontId="195" fillId="37" borderId="10" xfId="0" applyNumberFormat="1" applyFont="1" applyFill="1" applyBorder="1" applyAlignment="1">
      <alignment horizontal="right" vertical="center"/>
    </xf>
    <xf numFmtId="164" fontId="195" fillId="38" borderId="10" xfId="0" applyNumberFormat="1" applyFont="1" applyFill="1" applyBorder="1" applyAlignment="1">
      <alignment horizontal="right" vertical="center"/>
    </xf>
    <xf numFmtId="164" fontId="193" fillId="36" borderId="29" xfId="0" applyNumberFormat="1" applyFont="1" applyFill="1" applyBorder="1" applyAlignment="1">
      <alignment horizontal="right" vertical="center"/>
    </xf>
    <xf numFmtId="0" fontId="197" fillId="0" borderId="0" xfId="0" applyFont="1" applyAlignment="1">
      <alignment/>
    </xf>
    <xf numFmtId="0" fontId="198" fillId="0" borderId="0" xfId="0" applyFont="1" applyAlignment="1">
      <alignment horizontal="left" vertical="center"/>
    </xf>
    <xf numFmtId="0" fontId="197" fillId="0" borderId="0" xfId="0" applyFont="1" applyAlignment="1">
      <alignment horizontal="left" vertical="center"/>
    </xf>
    <xf numFmtId="0" fontId="174" fillId="0" borderId="0" xfId="0" applyFont="1" applyAlignment="1">
      <alignment horizontal="center" vertical="center"/>
    </xf>
    <xf numFmtId="0" fontId="199" fillId="36" borderId="11" xfId="0" applyFont="1" applyFill="1" applyBorder="1" applyAlignment="1">
      <alignment horizontal="center" vertical="center"/>
    </xf>
    <xf numFmtId="164" fontId="200" fillId="38" borderId="11" xfId="0" applyNumberFormat="1" applyFont="1" applyFill="1" applyBorder="1" applyAlignment="1">
      <alignment horizontal="right" vertical="center"/>
    </xf>
    <xf numFmtId="164" fontId="200" fillId="37" borderId="67" xfId="0" applyNumberFormat="1" applyFont="1" applyFill="1" applyBorder="1" applyAlignment="1">
      <alignment horizontal="right" vertical="center"/>
    </xf>
    <xf numFmtId="164" fontId="201" fillId="0" borderId="67" xfId="0" applyNumberFormat="1" applyFont="1" applyBorder="1" applyAlignment="1">
      <alignment horizontal="right" vertical="center"/>
    </xf>
    <xf numFmtId="164" fontId="201" fillId="0" borderId="73" xfId="0" applyNumberFormat="1" applyFont="1" applyBorder="1" applyAlignment="1">
      <alignment horizontal="right" vertical="center"/>
    </xf>
    <xf numFmtId="164" fontId="201" fillId="0" borderId="74" xfId="0" applyNumberFormat="1" applyFont="1" applyBorder="1" applyAlignment="1">
      <alignment horizontal="right" vertical="center"/>
    </xf>
    <xf numFmtId="164" fontId="200" fillId="37" borderId="11" xfId="0" applyNumberFormat="1" applyFont="1" applyFill="1" applyBorder="1" applyAlignment="1">
      <alignment horizontal="right" vertical="center"/>
    </xf>
    <xf numFmtId="164" fontId="201" fillId="0" borderId="0" xfId="0" applyNumberFormat="1" applyFont="1" applyBorder="1" applyAlignment="1">
      <alignment horizontal="right" vertical="center"/>
    </xf>
    <xf numFmtId="164" fontId="201" fillId="0" borderId="75" xfId="0" applyNumberFormat="1" applyFont="1" applyBorder="1" applyAlignment="1">
      <alignment horizontal="right" vertical="center"/>
    </xf>
    <xf numFmtId="164" fontId="200" fillId="39" borderId="67" xfId="0" applyNumberFormat="1" applyFont="1" applyFill="1" applyBorder="1" applyAlignment="1">
      <alignment horizontal="right" vertical="center"/>
    </xf>
    <xf numFmtId="164" fontId="202" fillId="37" borderId="11" xfId="0" applyNumberFormat="1" applyFont="1" applyFill="1" applyBorder="1" applyAlignment="1">
      <alignment horizontal="right" vertical="center"/>
    </xf>
    <xf numFmtId="164" fontId="202" fillId="37" borderId="12" xfId="0" applyNumberFormat="1" applyFont="1" applyFill="1" applyBorder="1" applyAlignment="1">
      <alignment horizontal="right" vertical="center"/>
    </xf>
    <xf numFmtId="164" fontId="202" fillId="38" borderId="11" xfId="0" applyNumberFormat="1" applyFont="1" applyFill="1" applyBorder="1" applyAlignment="1">
      <alignment horizontal="right" vertical="center"/>
    </xf>
    <xf numFmtId="164" fontId="200" fillId="36" borderId="29" xfId="0" applyNumberFormat="1" applyFont="1" applyFill="1" applyBorder="1" applyAlignment="1">
      <alignment horizontal="right" vertical="center"/>
    </xf>
    <xf numFmtId="0" fontId="203" fillId="0" borderId="0" xfId="0" applyFont="1" applyAlignment="1">
      <alignment/>
    </xf>
    <xf numFmtId="0" fontId="204" fillId="0" borderId="0" xfId="0" applyFont="1" applyAlignment="1">
      <alignment horizontal="left" vertical="center"/>
    </xf>
    <xf numFmtId="0" fontId="203" fillId="0" borderId="0" xfId="0" applyFont="1" applyAlignment="1">
      <alignment horizontal="left" vertical="center"/>
    </xf>
    <xf numFmtId="0" fontId="184" fillId="0" borderId="0" xfId="0" applyFont="1" applyAlignment="1">
      <alignment horizontal="center" vertical="center"/>
    </xf>
    <xf numFmtId="0" fontId="205" fillId="36" borderId="76" xfId="0" applyFont="1" applyFill="1" applyBorder="1" applyAlignment="1">
      <alignment horizontal="center" vertical="center"/>
    </xf>
    <xf numFmtId="164" fontId="206" fillId="38" borderId="76" xfId="0" applyNumberFormat="1" applyFont="1" applyFill="1" applyBorder="1" applyAlignment="1">
      <alignment horizontal="right" vertical="center"/>
    </xf>
    <xf numFmtId="164" fontId="206" fillId="37" borderId="77" xfId="0" applyNumberFormat="1" applyFont="1" applyFill="1" applyBorder="1" applyAlignment="1">
      <alignment horizontal="right" vertical="center"/>
    </xf>
    <xf numFmtId="164" fontId="207" fillId="0" borderId="77" xfId="0" applyNumberFormat="1" applyFont="1" applyBorder="1" applyAlignment="1">
      <alignment horizontal="right" vertical="center"/>
    </xf>
    <xf numFmtId="164" fontId="207" fillId="0" borderId="78" xfId="0" applyNumberFormat="1" applyFont="1" applyBorder="1" applyAlignment="1">
      <alignment horizontal="right" vertical="center"/>
    </xf>
    <xf numFmtId="164" fontId="207" fillId="0" borderId="79" xfId="0" applyNumberFormat="1" applyFont="1" applyBorder="1" applyAlignment="1">
      <alignment horizontal="right" vertical="center"/>
    </xf>
    <xf numFmtId="164" fontId="206" fillId="37" borderId="76" xfId="0" applyNumberFormat="1" applyFont="1" applyFill="1" applyBorder="1" applyAlignment="1">
      <alignment horizontal="right" vertical="center"/>
    </xf>
    <xf numFmtId="164" fontId="207" fillId="0" borderId="80" xfId="0" applyNumberFormat="1" applyFont="1" applyBorder="1" applyAlignment="1">
      <alignment horizontal="right" vertical="center"/>
    </xf>
    <xf numFmtId="164" fontId="207" fillId="0" borderId="81" xfId="0" applyNumberFormat="1" applyFont="1" applyBorder="1" applyAlignment="1">
      <alignment horizontal="right" vertical="center"/>
    </xf>
    <xf numFmtId="164" fontId="206" fillId="39" borderId="77" xfId="0" applyNumberFormat="1" applyFont="1" applyFill="1" applyBorder="1" applyAlignment="1">
      <alignment horizontal="right" vertical="center"/>
    </xf>
    <xf numFmtId="164" fontId="208" fillId="37" borderId="76" xfId="0" applyNumberFormat="1" applyFont="1" applyFill="1" applyBorder="1" applyAlignment="1">
      <alignment horizontal="right" vertical="center"/>
    </xf>
    <xf numFmtId="164" fontId="208" fillId="37" borderId="12" xfId="0" applyNumberFormat="1" applyFont="1" applyFill="1" applyBorder="1" applyAlignment="1">
      <alignment horizontal="right" vertical="center"/>
    </xf>
    <xf numFmtId="164" fontId="208" fillId="38" borderId="76" xfId="0" applyNumberFormat="1" applyFont="1" applyFill="1" applyBorder="1" applyAlignment="1">
      <alignment horizontal="right" vertical="center"/>
    </xf>
    <xf numFmtId="164" fontId="207" fillId="0" borderId="82" xfId="0" applyNumberFormat="1" applyFont="1" applyBorder="1" applyAlignment="1">
      <alignment horizontal="right" vertical="center"/>
    </xf>
    <xf numFmtId="164" fontId="206" fillId="36" borderId="29" xfId="0" applyNumberFormat="1" applyFont="1" applyFill="1" applyBorder="1" applyAlignment="1">
      <alignment horizontal="right" vertical="center"/>
    </xf>
    <xf numFmtId="0" fontId="205" fillId="36" borderId="83" xfId="0" applyFont="1" applyFill="1" applyBorder="1" applyAlignment="1">
      <alignment horizontal="center" vertical="center"/>
    </xf>
    <xf numFmtId="164" fontId="206" fillId="38" borderId="83" xfId="0" applyNumberFormat="1" applyFont="1" applyFill="1" applyBorder="1" applyAlignment="1">
      <alignment horizontal="right" vertical="center"/>
    </xf>
    <xf numFmtId="164" fontId="206" fillId="37" borderId="56" xfId="0" applyNumberFormat="1" applyFont="1" applyFill="1" applyBorder="1" applyAlignment="1">
      <alignment horizontal="right" vertical="center"/>
    </xf>
    <xf numFmtId="164" fontId="207" fillId="0" borderId="56" xfId="0" applyNumberFormat="1" applyFont="1" applyBorder="1" applyAlignment="1">
      <alignment horizontal="right" vertical="center"/>
    </xf>
    <xf numFmtId="164" fontId="207" fillId="0" borderId="37" xfId="0" applyNumberFormat="1" applyFont="1" applyBorder="1" applyAlignment="1">
      <alignment horizontal="right" vertical="center"/>
    </xf>
    <xf numFmtId="164" fontId="207" fillId="0" borderId="84" xfId="0" applyNumberFormat="1" applyFont="1" applyBorder="1" applyAlignment="1">
      <alignment horizontal="right" vertical="center"/>
    </xf>
    <xf numFmtId="164" fontId="206" fillId="37" borderId="83" xfId="0" applyNumberFormat="1" applyFont="1" applyFill="1" applyBorder="1" applyAlignment="1">
      <alignment horizontal="right" vertical="center"/>
    </xf>
    <xf numFmtId="164" fontId="207" fillId="0" borderId="22" xfId="0" applyNumberFormat="1" applyFont="1" applyBorder="1" applyAlignment="1">
      <alignment horizontal="right" vertical="center"/>
    </xf>
    <xf numFmtId="164" fontId="207" fillId="0" borderId="85" xfId="0" applyNumberFormat="1" applyFont="1" applyBorder="1" applyAlignment="1">
      <alignment horizontal="right" vertical="center"/>
    </xf>
    <xf numFmtId="164" fontId="206" fillId="39" borderId="67" xfId="0" applyNumberFormat="1" applyFont="1" applyFill="1" applyBorder="1" applyAlignment="1">
      <alignment horizontal="right" vertical="center"/>
    </xf>
    <xf numFmtId="164" fontId="208" fillId="37" borderId="83" xfId="0" applyNumberFormat="1" applyFont="1" applyFill="1" applyBorder="1" applyAlignment="1">
      <alignment horizontal="right" vertical="center"/>
    </xf>
    <xf numFmtId="164" fontId="208" fillId="38" borderId="83" xfId="0" applyNumberFormat="1" applyFont="1" applyFill="1" applyBorder="1" applyAlignment="1">
      <alignment horizontal="right" vertical="center"/>
    </xf>
    <xf numFmtId="164" fontId="206" fillId="36" borderId="28" xfId="0" applyNumberFormat="1" applyFont="1" applyFill="1" applyBorder="1" applyAlignment="1">
      <alignment horizontal="right" vertical="center"/>
    </xf>
    <xf numFmtId="0" fontId="203" fillId="0" borderId="53" xfId="0" applyFont="1" applyBorder="1" applyAlignment="1">
      <alignment/>
    </xf>
    <xf numFmtId="0" fontId="209" fillId="0" borderId="53" xfId="0" applyFont="1" applyBorder="1" applyAlignment="1">
      <alignment horizontal="left" vertical="center" wrapText="1"/>
    </xf>
    <xf numFmtId="0" fontId="203" fillId="0" borderId="53" xfId="0" applyFont="1" applyBorder="1" applyAlignment="1">
      <alignment horizontal="center" vertical="center"/>
    </xf>
    <xf numFmtId="164" fontId="194" fillId="0" borderId="79" xfId="0" applyNumberFormat="1" applyFont="1" applyBorder="1" applyAlignment="1">
      <alignment horizontal="right" vertical="center"/>
    </xf>
    <xf numFmtId="0" fontId="210" fillId="0" borderId="0" xfId="0" applyFont="1" applyAlignment="1">
      <alignment/>
    </xf>
    <xf numFmtId="0" fontId="211" fillId="0" borderId="0" xfId="0" applyFont="1" applyAlignment="1">
      <alignment horizontal="left" vertical="center"/>
    </xf>
    <xf numFmtId="0" fontId="210" fillId="0" borderId="0" xfId="0" applyFont="1" applyAlignment="1">
      <alignment horizontal="left" vertical="center"/>
    </xf>
    <xf numFmtId="0" fontId="179" fillId="0" borderId="0" xfId="0" applyFont="1" applyAlignment="1">
      <alignment horizontal="center" vertical="center"/>
    </xf>
    <xf numFmtId="0" fontId="212" fillId="36" borderId="76" xfId="0" applyFont="1" applyFill="1" applyBorder="1" applyAlignment="1">
      <alignment horizontal="center" vertical="center"/>
    </xf>
    <xf numFmtId="49" fontId="213" fillId="36" borderId="76" xfId="0" applyNumberFormat="1" applyFont="1" applyFill="1" applyBorder="1" applyAlignment="1">
      <alignment horizontal="center" vertical="center"/>
    </xf>
    <xf numFmtId="164" fontId="214" fillId="38" borderId="76" xfId="0" applyNumberFormat="1" applyFont="1" applyFill="1" applyBorder="1" applyAlignment="1">
      <alignment horizontal="right" vertical="center"/>
    </xf>
    <xf numFmtId="164" fontId="214" fillId="37" borderId="77" xfId="0" applyNumberFormat="1" applyFont="1" applyFill="1" applyBorder="1" applyAlignment="1">
      <alignment horizontal="right" vertical="center"/>
    </xf>
    <xf numFmtId="164" fontId="215" fillId="0" borderId="77" xfId="0" applyNumberFormat="1" applyFont="1" applyBorder="1" applyAlignment="1">
      <alignment horizontal="right" vertical="center"/>
    </xf>
    <xf numFmtId="164" fontId="215" fillId="0" borderId="78" xfId="0" applyNumberFormat="1" applyFont="1" applyBorder="1" applyAlignment="1">
      <alignment horizontal="right" vertical="center"/>
    </xf>
    <xf numFmtId="164" fontId="215" fillId="0" borderId="79" xfId="0" applyNumberFormat="1" applyFont="1" applyBorder="1" applyAlignment="1">
      <alignment horizontal="right" vertical="center"/>
    </xf>
    <xf numFmtId="164" fontId="214" fillId="37" borderId="76" xfId="0" applyNumberFormat="1" applyFont="1" applyFill="1" applyBorder="1" applyAlignment="1">
      <alignment horizontal="right" vertical="center"/>
    </xf>
    <xf numFmtId="164" fontId="215" fillId="0" borderId="80" xfId="0" applyNumberFormat="1" applyFont="1" applyBorder="1" applyAlignment="1">
      <alignment horizontal="right" vertical="center"/>
    </xf>
    <xf numFmtId="164" fontId="215" fillId="0" borderId="81" xfId="0" applyNumberFormat="1" applyFont="1" applyBorder="1" applyAlignment="1">
      <alignment horizontal="right" vertical="center"/>
    </xf>
    <xf numFmtId="164" fontId="214" fillId="39" borderId="77" xfId="0" applyNumberFormat="1" applyFont="1" applyFill="1" applyBorder="1" applyAlignment="1">
      <alignment horizontal="right" vertical="center"/>
    </xf>
    <xf numFmtId="164" fontId="216" fillId="37" borderId="76" xfId="0" applyNumberFormat="1" applyFont="1" applyFill="1" applyBorder="1" applyAlignment="1">
      <alignment horizontal="right" vertical="center"/>
    </xf>
    <xf numFmtId="164" fontId="216" fillId="37" borderId="12" xfId="0" applyNumberFormat="1" applyFont="1" applyFill="1" applyBorder="1" applyAlignment="1">
      <alignment horizontal="right" vertical="center"/>
    </xf>
    <xf numFmtId="164" fontId="216" fillId="38" borderId="76" xfId="0" applyNumberFormat="1" applyFont="1" applyFill="1" applyBorder="1" applyAlignment="1">
      <alignment horizontal="right" vertical="center"/>
    </xf>
    <xf numFmtId="164" fontId="215" fillId="0" borderId="82" xfId="0" applyNumberFormat="1" applyFont="1" applyBorder="1" applyAlignment="1">
      <alignment horizontal="right" vertical="center"/>
    </xf>
    <xf numFmtId="164" fontId="214" fillId="36" borderId="29" xfId="0" applyNumberFormat="1" applyFont="1" applyFill="1" applyBorder="1" applyAlignment="1">
      <alignment horizontal="right" vertical="center"/>
    </xf>
    <xf numFmtId="10" fontId="128" fillId="44" borderId="69" xfId="0" applyNumberFormat="1" applyFont="1" applyFill="1" applyBorder="1" applyAlignment="1">
      <alignment/>
    </xf>
    <xf numFmtId="10" fontId="128" fillId="44" borderId="78" xfId="0" applyNumberFormat="1" applyFont="1" applyFill="1" applyBorder="1" applyAlignment="1">
      <alignment/>
    </xf>
    <xf numFmtId="0" fontId="196" fillId="0" borderId="12" xfId="0" applyFont="1" applyBorder="1" applyAlignment="1">
      <alignment horizontal="left" vertical="center" wrapText="1"/>
    </xf>
    <xf numFmtId="3" fontId="217" fillId="0" borderId="12" xfId="0" applyNumberFormat="1" applyFont="1" applyBorder="1" applyAlignment="1">
      <alignment/>
    </xf>
    <xf numFmtId="0" fontId="183" fillId="0" borderId="0" xfId="0" applyFont="1" applyAlignment="1">
      <alignment/>
    </xf>
    <xf numFmtId="0" fontId="184" fillId="0" borderId="17" xfId="0" applyFont="1" applyBorder="1" applyAlignment="1">
      <alignment vertical="center" wrapText="1"/>
    </xf>
    <xf numFmtId="3" fontId="183" fillId="0" borderId="86" xfId="0" applyNumberFormat="1" applyFont="1" applyBorder="1" applyAlignment="1">
      <alignment/>
    </xf>
    <xf numFmtId="3" fontId="183" fillId="0" borderId="33" xfId="0" applyNumberFormat="1" applyFont="1" applyBorder="1" applyAlignment="1">
      <alignment/>
    </xf>
    <xf numFmtId="3" fontId="183" fillId="0" borderId="87" xfId="0" applyNumberFormat="1" applyFont="1" applyBorder="1" applyAlignment="1">
      <alignment/>
    </xf>
    <xf numFmtId="3" fontId="183" fillId="0" borderId="29" xfId="0" applyNumberFormat="1" applyFont="1" applyBorder="1" applyAlignment="1">
      <alignment/>
    </xf>
    <xf numFmtId="0" fontId="183" fillId="0" borderId="0" xfId="0" applyNumberFormat="1" applyFont="1" applyFill="1" applyBorder="1" applyAlignment="1" applyProtection="1">
      <alignment vertical="center" wrapText="1"/>
      <protection/>
    </xf>
    <xf numFmtId="3" fontId="183" fillId="0" borderId="44" xfId="0" applyNumberFormat="1" applyFont="1" applyBorder="1" applyAlignment="1">
      <alignment/>
    </xf>
    <xf numFmtId="0" fontId="183" fillId="0" borderId="0" xfId="0" applyNumberFormat="1" applyFont="1" applyFill="1" applyBorder="1" applyAlignment="1" applyProtection="1">
      <alignment vertical="center"/>
      <protection/>
    </xf>
    <xf numFmtId="0" fontId="184" fillId="0" borderId="0" xfId="0" applyNumberFormat="1" applyFont="1" applyFill="1" applyBorder="1" applyAlignment="1" applyProtection="1">
      <alignment vertical="center"/>
      <protection/>
    </xf>
    <xf numFmtId="0" fontId="178" fillId="0" borderId="0" xfId="0" applyFont="1" applyAlignment="1">
      <alignment/>
    </xf>
    <xf numFmtId="0" fontId="179" fillId="0" borderId="17" xfId="0" applyFont="1" applyBorder="1" applyAlignment="1">
      <alignment vertical="center" wrapText="1"/>
    </xf>
    <xf numFmtId="3" fontId="178" fillId="0" borderId="86" xfId="0" applyNumberFormat="1" applyFont="1" applyBorder="1" applyAlignment="1">
      <alignment horizontal="center" wrapText="1"/>
    </xf>
    <xf numFmtId="3" fontId="178" fillId="0" borderId="33" xfId="0" applyNumberFormat="1" applyFont="1" applyBorder="1" applyAlignment="1">
      <alignment/>
    </xf>
    <xf numFmtId="3" fontId="178" fillId="0" borderId="87" xfId="0" applyNumberFormat="1" applyFont="1" applyBorder="1" applyAlignment="1">
      <alignment/>
    </xf>
    <xf numFmtId="3" fontId="178" fillId="0" borderId="29" xfId="0" applyNumberFormat="1" applyFont="1" applyBorder="1" applyAlignment="1">
      <alignment/>
    </xf>
    <xf numFmtId="0" fontId="178" fillId="0" borderId="0" xfId="0" applyNumberFormat="1" applyFont="1" applyFill="1" applyBorder="1" applyAlignment="1" applyProtection="1">
      <alignment horizontal="center" vertical="center" wrapText="1"/>
      <protection/>
    </xf>
    <xf numFmtId="3" fontId="178" fillId="0" borderId="33" xfId="0" applyNumberFormat="1" applyFont="1" applyBorder="1" applyAlignment="1">
      <alignment horizontal="center" wrapText="1"/>
    </xf>
    <xf numFmtId="3" fontId="178" fillId="0" borderId="44" xfId="0" applyNumberFormat="1" applyFont="1" applyBorder="1" applyAlignment="1">
      <alignment/>
    </xf>
    <xf numFmtId="0" fontId="218" fillId="0" borderId="0" xfId="0" applyFont="1" applyBorder="1" applyAlignment="1">
      <alignment horizontal="center" vertical="center"/>
    </xf>
    <xf numFmtId="0" fontId="219" fillId="0" borderId="0" xfId="0" applyFont="1" applyBorder="1" applyAlignment="1" quotePrefix="1">
      <alignment horizontal="center" vertical="center"/>
    </xf>
    <xf numFmtId="0" fontId="179" fillId="0" borderId="0" xfId="0" applyNumberFormat="1" applyFont="1" applyFill="1" applyBorder="1" applyAlignment="1" applyProtection="1">
      <alignment horizontal="center" vertical="center"/>
      <protection/>
    </xf>
    <xf numFmtId="0" fontId="178" fillId="0" borderId="0" xfId="0" applyNumberFormat="1" applyFont="1" applyFill="1" applyBorder="1" applyAlignment="1" applyProtection="1">
      <alignment horizontal="center" vertical="center"/>
      <protection/>
    </xf>
    <xf numFmtId="0" fontId="168" fillId="0" borderId="0" xfId="0" applyFont="1" applyAlignment="1">
      <alignment/>
    </xf>
    <xf numFmtId="0" fontId="169" fillId="0" borderId="17" xfId="0" applyFont="1" applyBorder="1" applyAlignment="1">
      <alignment vertical="center" wrapText="1"/>
    </xf>
    <xf numFmtId="3" fontId="168" fillId="0" borderId="86" xfId="0" applyNumberFormat="1" applyFont="1" applyBorder="1" applyAlignment="1">
      <alignment horizontal="center" vertical="center" wrapText="1"/>
    </xf>
    <xf numFmtId="3" fontId="168" fillId="0" borderId="33" xfId="0" applyNumberFormat="1" applyFont="1" applyBorder="1" applyAlignment="1">
      <alignment/>
    </xf>
    <xf numFmtId="3" fontId="168" fillId="0" borderId="87" xfId="0" applyNumberFormat="1" applyFont="1" applyBorder="1" applyAlignment="1">
      <alignment/>
    </xf>
    <xf numFmtId="3" fontId="168" fillId="0" borderId="29" xfId="0" applyNumberFormat="1" applyFont="1" applyBorder="1" applyAlignment="1">
      <alignment/>
    </xf>
    <xf numFmtId="0" fontId="168" fillId="0" borderId="0" xfId="0" applyNumberFormat="1" applyFont="1" applyFill="1" applyBorder="1" applyAlignment="1" applyProtection="1">
      <alignment horizontal="left" vertical="center" wrapText="1"/>
      <protection/>
    </xf>
    <xf numFmtId="3" fontId="168" fillId="0" borderId="33" xfId="0" applyNumberFormat="1" applyFont="1" applyBorder="1" applyAlignment="1">
      <alignment horizontal="center" vertical="center" wrapText="1"/>
    </xf>
    <xf numFmtId="3" fontId="168" fillId="0" borderId="44" xfId="0" applyNumberFormat="1" applyFont="1" applyBorder="1" applyAlignment="1">
      <alignment/>
    </xf>
    <xf numFmtId="0" fontId="220" fillId="0" borderId="0" xfId="0" applyFont="1" applyBorder="1" applyAlignment="1">
      <alignment vertical="center"/>
    </xf>
    <xf numFmtId="0" fontId="221" fillId="0" borderId="0" xfId="0" applyFont="1" applyBorder="1" applyAlignment="1" quotePrefix="1">
      <alignment horizontal="left" vertical="center" wrapText="1"/>
    </xf>
    <xf numFmtId="0" fontId="222" fillId="0" borderId="0" xfId="0" applyFont="1" applyBorder="1" applyAlignment="1" quotePrefix="1">
      <alignment horizontal="left" vertical="center" wrapText="1"/>
    </xf>
    <xf numFmtId="0" fontId="169" fillId="0" borderId="0" xfId="0" applyNumberFormat="1" applyFont="1" applyFill="1" applyBorder="1" applyAlignment="1" applyProtection="1" quotePrefix="1">
      <alignment horizontal="left"/>
      <protection/>
    </xf>
    <xf numFmtId="0" fontId="173" fillId="0" borderId="0" xfId="0" applyFont="1" applyAlignment="1">
      <alignment/>
    </xf>
    <xf numFmtId="0" fontId="174" fillId="0" borderId="17" xfId="0" applyFont="1" applyBorder="1" applyAlignment="1">
      <alignment vertical="center" wrapText="1"/>
    </xf>
    <xf numFmtId="3" fontId="173" fillId="0" borderId="86" xfId="0" applyNumberFormat="1" applyFont="1" applyBorder="1" applyAlignment="1">
      <alignment horizontal="center" vertical="center" wrapText="1"/>
    </xf>
    <xf numFmtId="3" fontId="173" fillId="0" borderId="33" xfId="0" applyNumberFormat="1" applyFont="1" applyBorder="1" applyAlignment="1">
      <alignment/>
    </xf>
    <xf numFmtId="3" fontId="173" fillId="0" borderId="87" xfId="0" applyNumberFormat="1" applyFont="1" applyBorder="1" applyAlignment="1">
      <alignment/>
    </xf>
    <xf numFmtId="3" fontId="173" fillId="0" borderId="29" xfId="0" applyNumberFormat="1" applyFont="1" applyBorder="1" applyAlignment="1">
      <alignment/>
    </xf>
    <xf numFmtId="3" fontId="173" fillId="0" borderId="33" xfId="0" applyNumberFormat="1" applyFont="1" applyBorder="1" applyAlignment="1">
      <alignment horizontal="center" vertical="center" wrapText="1"/>
    </xf>
    <xf numFmtId="3" fontId="173" fillId="0" borderId="44" xfId="0" applyNumberFormat="1" applyFont="1" applyBorder="1" applyAlignment="1">
      <alignment/>
    </xf>
    <xf numFmtId="0" fontId="12" fillId="36" borderId="12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39" xfId="0" applyFont="1" applyFill="1" applyBorder="1" applyAlignment="1">
      <alignment horizontal="center" vertical="center"/>
    </xf>
    <xf numFmtId="0" fontId="34" fillId="36" borderId="41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 readingOrder="1"/>
    </xf>
    <xf numFmtId="49" fontId="51" fillId="45" borderId="40" xfId="0" applyNumberFormat="1" applyFont="1" applyFill="1" applyBorder="1" applyAlignment="1">
      <alignment horizontal="center" vertical="center" wrapText="1"/>
    </xf>
    <xf numFmtId="0" fontId="34" fillId="46" borderId="41" xfId="0" applyFont="1" applyFill="1" applyBorder="1" applyAlignment="1">
      <alignment horizontal="center" vertical="center" wrapText="1"/>
    </xf>
    <xf numFmtId="0" fontId="52" fillId="46" borderId="10" xfId="0" applyFont="1" applyFill="1" applyBorder="1" applyAlignment="1">
      <alignment horizontal="left" vertical="center" wrapText="1" readingOrder="1"/>
    </xf>
    <xf numFmtId="164" fontId="24" fillId="47" borderId="12" xfId="0" applyNumberFormat="1" applyFont="1" applyFill="1" applyBorder="1" applyAlignment="1">
      <alignment horizontal="right" vertical="center"/>
    </xf>
    <xf numFmtId="164" fontId="34" fillId="37" borderId="39" xfId="0" applyNumberFormat="1" applyFont="1" applyFill="1" applyBorder="1" applyAlignment="1">
      <alignment horizontal="right" vertical="center"/>
    </xf>
    <xf numFmtId="0" fontId="34" fillId="45" borderId="41" xfId="0" applyFont="1" applyFill="1" applyBorder="1" applyAlignment="1">
      <alignment horizontal="center" vertical="center" wrapText="1"/>
    </xf>
    <xf numFmtId="0" fontId="52" fillId="45" borderId="10" xfId="0" applyFont="1" applyFill="1" applyBorder="1" applyAlignment="1">
      <alignment horizontal="left" vertical="center" wrapText="1" readingOrder="1"/>
    </xf>
    <xf numFmtId="164" fontId="24" fillId="45" borderId="12" xfId="0" applyNumberFormat="1" applyFont="1" applyFill="1" applyBorder="1" applyAlignment="1">
      <alignment horizontal="right" vertical="center"/>
    </xf>
    <xf numFmtId="164" fontId="34" fillId="45" borderId="39" xfId="0" applyNumberFormat="1" applyFont="1" applyFill="1" applyBorder="1" applyAlignment="1">
      <alignment horizontal="right" vertical="center"/>
    </xf>
    <xf numFmtId="0" fontId="34" fillId="34" borderId="4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readingOrder="1"/>
    </xf>
    <xf numFmtId="3" fontId="22" fillId="34" borderId="12" xfId="0" applyNumberFormat="1" applyFont="1" applyFill="1" applyBorder="1" applyAlignment="1">
      <alignment horizontal="right" vertical="center"/>
    </xf>
    <xf numFmtId="164" fontId="34" fillId="34" borderId="39" xfId="0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164" fontId="24" fillId="0" borderId="12" xfId="0" applyNumberFormat="1" applyFont="1" applyFill="1" applyBorder="1" applyAlignment="1">
      <alignment horizontal="right" vertical="center"/>
    </xf>
    <xf numFmtId="164" fontId="34" fillId="0" borderId="39" xfId="0" applyNumberFormat="1" applyFont="1" applyFill="1" applyBorder="1" applyAlignment="1">
      <alignment horizontal="right" vertical="center"/>
    </xf>
    <xf numFmtId="0" fontId="53" fillId="0" borderId="72" xfId="0" applyFont="1" applyBorder="1" applyAlignment="1">
      <alignment horizontal="left" vertical="center"/>
    </xf>
    <xf numFmtId="3" fontId="22" fillId="34" borderId="41" xfId="0" applyNumberFormat="1" applyFont="1" applyFill="1" applyBorder="1" applyAlignment="1">
      <alignment horizontal="right" vertical="center"/>
    </xf>
    <xf numFmtId="164" fontId="34" fillId="34" borderId="40" xfId="0" applyNumberFormat="1" applyFont="1" applyFill="1" applyBorder="1" applyAlignment="1">
      <alignment horizontal="right" vertical="center"/>
    </xf>
    <xf numFmtId="0" fontId="34" fillId="34" borderId="33" xfId="0" applyFont="1" applyFill="1" applyBorder="1" applyAlignment="1">
      <alignment horizontal="center" vertical="center" wrapText="1"/>
    </xf>
    <xf numFmtId="0" fontId="53" fillId="0" borderId="69" xfId="0" applyFont="1" applyBorder="1" applyAlignment="1">
      <alignment horizontal="left" vertical="center"/>
    </xf>
    <xf numFmtId="3" fontId="22" fillId="34" borderId="33" xfId="0" applyNumberFormat="1" applyFont="1" applyFill="1" applyBorder="1" applyAlignment="1">
      <alignment horizontal="right" vertical="center"/>
    </xf>
    <xf numFmtId="164" fontId="34" fillId="34" borderId="32" xfId="0" applyNumberFormat="1" applyFont="1" applyFill="1" applyBorder="1" applyAlignment="1">
      <alignment horizontal="right" vertical="center"/>
    </xf>
    <xf numFmtId="0" fontId="34" fillId="34" borderId="44" xfId="0" applyFont="1" applyFill="1" applyBorder="1" applyAlignment="1">
      <alignment horizontal="center" vertical="center" wrapText="1"/>
    </xf>
    <xf numFmtId="0" fontId="53" fillId="0" borderId="71" xfId="0" applyFont="1" applyBorder="1" applyAlignment="1">
      <alignment horizontal="left" vertical="center"/>
    </xf>
    <xf numFmtId="0" fontId="34" fillId="34" borderId="88" xfId="0" applyFont="1" applyFill="1" applyBorder="1" applyAlignment="1">
      <alignment horizontal="center" vertical="center" wrapText="1"/>
    </xf>
    <xf numFmtId="3" fontId="22" fillId="34" borderId="89" xfId="0" applyNumberFormat="1" applyFont="1" applyFill="1" applyBorder="1" applyAlignment="1">
      <alignment horizontal="right" vertical="center"/>
    </xf>
    <xf numFmtId="164" fontId="34" fillId="34" borderId="90" xfId="0" applyNumberFormat="1" applyFont="1" applyFill="1" applyBorder="1" applyAlignment="1">
      <alignment horizontal="right" vertical="center"/>
    </xf>
    <xf numFmtId="0" fontId="53" fillId="0" borderId="70" xfId="0" applyFont="1" applyBorder="1" applyAlignment="1">
      <alignment horizontal="left" vertical="center"/>
    </xf>
    <xf numFmtId="3" fontId="22" fillId="34" borderId="47" xfId="0" applyNumberFormat="1" applyFont="1" applyFill="1" applyBorder="1" applyAlignment="1">
      <alignment horizontal="right" vertical="center"/>
    </xf>
    <xf numFmtId="164" fontId="34" fillId="34" borderId="49" xfId="0" applyNumberFormat="1" applyFont="1" applyFill="1" applyBorder="1" applyAlignment="1">
      <alignment horizontal="right" vertical="center"/>
    </xf>
    <xf numFmtId="0" fontId="53" fillId="0" borderId="78" xfId="0" applyFont="1" applyBorder="1" applyAlignment="1">
      <alignment horizontal="left" vertical="center"/>
    </xf>
    <xf numFmtId="3" fontId="22" fillId="34" borderId="45" xfId="0" applyNumberFormat="1" applyFont="1" applyFill="1" applyBorder="1" applyAlignment="1">
      <alignment horizontal="right" vertical="center"/>
    </xf>
    <xf numFmtId="164" fontId="34" fillId="34" borderId="43" xfId="0" applyNumberFormat="1" applyFont="1" applyFill="1" applyBorder="1" applyAlignment="1">
      <alignment horizontal="right" vertical="center"/>
    </xf>
    <xf numFmtId="0" fontId="54" fillId="47" borderId="12" xfId="0" applyFont="1" applyFill="1" applyBorder="1" applyAlignment="1">
      <alignment horizontal="center" vertical="center"/>
    </xf>
    <xf numFmtId="0" fontId="55" fillId="47" borderId="10" xfId="0" applyFont="1" applyFill="1" applyBorder="1" applyAlignment="1">
      <alignment horizontal="left" vertical="center"/>
    </xf>
    <xf numFmtId="164" fontId="34" fillId="47" borderId="91" xfId="0" applyNumberFormat="1" applyFont="1" applyFill="1" applyBorder="1" applyAlignment="1">
      <alignment horizontal="right" vertical="center"/>
    </xf>
    <xf numFmtId="164" fontId="24" fillId="45" borderId="10" xfId="0" applyNumberFormat="1" applyFont="1" applyFill="1" applyBorder="1" applyAlignment="1">
      <alignment horizontal="left" vertical="center"/>
    </xf>
    <xf numFmtId="164" fontId="24" fillId="45" borderId="11" xfId="0" applyNumberFormat="1" applyFont="1" applyFill="1" applyBorder="1" applyAlignment="1">
      <alignment horizontal="right" vertical="center"/>
    </xf>
    <xf numFmtId="0" fontId="54" fillId="0" borderId="81" xfId="0" applyFont="1" applyBorder="1" applyAlignment="1">
      <alignment horizontal="center" vertical="center"/>
    </xf>
    <xf numFmtId="0" fontId="56" fillId="0" borderId="72" xfId="0" applyFont="1" applyBorder="1" applyAlignment="1">
      <alignment horizontal="left" vertical="center"/>
    </xf>
    <xf numFmtId="164" fontId="34" fillId="0" borderId="75" xfId="0" applyNumberFormat="1" applyFont="1" applyBorder="1" applyAlignment="1">
      <alignment horizontal="right" vertical="center"/>
    </xf>
    <xf numFmtId="164" fontId="34" fillId="0" borderId="40" xfId="0" applyNumberFormat="1" applyFont="1" applyFill="1" applyBorder="1" applyAlignment="1">
      <alignment horizontal="right" vertical="center"/>
    </xf>
    <xf numFmtId="0" fontId="54" fillId="0" borderId="79" xfId="0" applyFont="1" applyBorder="1" applyAlignment="1">
      <alignment horizontal="center" vertical="center"/>
    </xf>
    <xf numFmtId="0" fontId="56" fillId="0" borderId="70" xfId="0" applyFont="1" applyBorder="1" applyAlignment="1">
      <alignment horizontal="left" vertical="center"/>
    </xf>
    <xf numFmtId="164" fontId="34" fillId="0" borderId="74" xfId="0" applyNumberFormat="1" applyFont="1" applyBorder="1" applyAlignment="1">
      <alignment horizontal="right" vertical="center"/>
    </xf>
    <xf numFmtId="164" fontId="34" fillId="0" borderId="92" xfId="0" applyNumberFormat="1" applyFont="1" applyFill="1" applyBorder="1" applyAlignment="1">
      <alignment horizontal="right" vertical="center"/>
    </xf>
    <xf numFmtId="0" fontId="52" fillId="47" borderId="12" xfId="0" applyFont="1" applyFill="1" applyBorder="1" applyAlignment="1">
      <alignment horizontal="center" vertical="center"/>
    </xf>
    <xf numFmtId="0" fontId="24" fillId="47" borderId="10" xfId="0" applyFont="1" applyFill="1" applyBorder="1" applyAlignment="1">
      <alignment horizontal="left" vertical="center"/>
    </xf>
    <xf numFmtId="164" fontId="24" fillId="47" borderId="11" xfId="0" applyNumberFormat="1" applyFont="1" applyFill="1" applyBorder="1" applyAlignment="1">
      <alignment horizontal="right" vertical="center"/>
    </xf>
    <xf numFmtId="0" fontId="52" fillId="45" borderId="12" xfId="0" applyFont="1" applyFill="1" applyBorder="1" applyAlignment="1">
      <alignment horizontal="center" vertical="center"/>
    </xf>
    <xf numFmtId="0" fontId="24" fillId="45" borderId="10" xfId="0" applyFont="1" applyFill="1" applyBorder="1" applyAlignment="1">
      <alignment horizontal="left" vertical="center"/>
    </xf>
    <xf numFmtId="164" fontId="24" fillId="0" borderId="11" xfId="0" applyNumberFormat="1" applyFont="1" applyFill="1" applyBorder="1" applyAlignment="1">
      <alignment horizontal="right" vertical="center"/>
    </xf>
    <xf numFmtId="0" fontId="54" fillId="0" borderId="78" xfId="0" applyFont="1" applyBorder="1" applyAlignment="1">
      <alignment horizontal="center" vertical="center"/>
    </xf>
    <xf numFmtId="0" fontId="56" fillId="0" borderId="69" xfId="0" applyFont="1" applyBorder="1" applyAlignment="1">
      <alignment horizontal="left" vertical="center"/>
    </xf>
    <xf numFmtId="164" fontId="34" fillId="0" borderId="73" xfId="0" applyNumberFormat="1" applyFont="1" applyBorder="1" applyAlignment="1">
      <alignment horizontal="right" vertical="center"/>
    </xf>
    <xf numFmtId="164" fontId="34" fillId="0" borderId="32" xfId="0" applyNumberFormat="1" applyFont="1" applyFill="1" applyBorder="1" applyAlignment="1">
      <alignment horizontal="right" vertical="center"/>
    </xf>
    <xf numFmtId="164" fontId="34" fillId="0" borderId="90" xfId="0" applyNumberFormat="1" applyFont="1" applyFill="1" applyBorder="1" applyAlignment="1">
      <alignment horizontal="right" vertical="center"/>
    </xf>
    <xf numFmtId="164" fontId="34" fillId="48" borderId="39" xfId="0" applyNumberFormat="1" applyFont="1" applyFill="1" applyBorder="1" applyAlignment="1">
      <alignment horizontal="right" vertical="center"/>
    </xf>
    <xf numFmtId="164" fontId="34" fillId="0" borderId="30" xfId="0" applyNumberFormat="1" applyFont="1" applyFill="1" applyBorder="1" applyAlignment="1">
      <alignment horizontal="right" vertical="center"/>
    </xf>
    <xf numFmtId="0" fontId="54" fillId="37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left" vertical="center"/>
    </xf>
    <xf numFmtId="164" fontId="34" fillId="37" borderId="12" xfId="0" applyNumberFormat="1" applyFont="1" applyFill="1" applyBorder="1" applyAlignment="1">
      <alignment horizontal="right" vertical="center"/>
    </xf>
    <xf numFmtId="164" fontId="34" fillId="46" borderId="39" xfId="0" applyNumberFormat="1" applyFont="1" applyFill="1" applyBorder="1" applyAlignment="1">
      <alignment horizontal="right" vertical="center"/>
    </xf>
    <xf numFmtId="0" fontId="54" fillId="0" borderId="8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right" vertical="center"/>
    </xf>
    <xf numFmtId="0" fontId="54" fillId="0" borderId="45" xfId="0" applyFont="1" applyBorder="1" applyAlignment="1">
      <alignment horizontal="center" vertical="center"/>
    </xf>
    <xf numFmtId="0" fontId="56" fillId="0" borderId="93" xfId="0" applyFont="1" applyBorder="1" applyAlignment="1">
      <alignment horizontal="left" vertical="center"/>
    </xf>
    <xf numFmtId="0" fontId="54" fillId="36" borderId="28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left" vertical="center"/>
    </xf>
    <xf numFmtId="164" fontId="24" fillId="36" borderId="28" xfId="0" applyNumberFormat="1" applyFont="1" applyFill="1" applyBorder="1" applyAlignment="1">
      <alignment horizontal="right" vertical="center"/>
    </xf>
    <xf numFmtId="164" fontId="34" fillId="45" borderId="28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164" fontId="20" fillId="0" borderId="0" xfId="0" applyNumberFormat="1" applyFont="1" applyBorder="1" applyAlignment="1">
      <alignment horizontal="left" vertical="center"/>
    </xf>
    <xf numFmtId="164" fontId="57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53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0" fontId="58" fillId="0" borderId="12" xfId="0" applyNumberFormat="1" applyFont="1" applyBorder="1" applyAlignment="1">
      <alignment/>
    </xf>
    <xf numFmtId="10" fontId="11" fillId="0" borderId="12" xfId="0" applyNumberFormat="1" applyFont="1" applyBorder="1" applyAlignment="1">
      <alignment horizontal="center" vertical="center"/>
    </xf>
    <xf numFmtId="3" fontId="12" fillId="45" borderId="24" xfId="0" applyNumberFormat="1" applyFont="1" applyFill="1" applyBorder="1" applyAlignment="1">
      <alignment horizontal="right" vertical="center"/>
    </xf>
    <xf numFmtId="0" fontId="169" fillId="36" borderId="12" xfId="0" applyFont="1" applyFill="1" applyBorder="1" applyAlignment="1">
      <alignment horizontal="center" vertical="center"/>
    </xf>
    <xf numFmtId="164" fontId="223" fillId="47" borderId="10" xfId="0" applyNumberFormat="1" applyFont="1" applyFill="1" applyBorder="1" applyAlignment="1">
      <alignment horizontal="right" vertical="center"/>
    </xf>
    <xf numFmtId="164" fontId="223" fillId="45" borderId="10" xfId="0" applyNumberFormat="1" applyFont="1" applyFill="1" applyBorder="1" applyAlignment="1">
      <alignment horizontal="right" vertical="center"/>
    </xf>
    <xf numFmtId="3" fontId="188" fillId="34" borderId="50" xfId="0" applyNumberFormat="1" applyFont="1" applyFill="1" applyBorder="1" applyAlignment="1">
      <alignment horizontal="right" vertical="center"/>
    </xf>
    <xf numFmtId="164" fontId="223" fillId="0" borderId="10" xfId="0" applyNumberFormat="1" applyFont="1" applyFill="1" applyBorder="1" applyAlignment="1">
      <alignment horizontal="right" vertical="center"/>
    </xf>
    <xf numFmtId="3" fontId="188" fillId="34" borderId="33" xfId="0" applyNumberFormat="1" applyFont="1" applyFill="1" applyBorder="1" applyAlignment="1">
      <alignment horizontal="right" vertical="center"/>
    </xf>
    <xf numFmtId="3" fontId="188" fillId="34" borderId="13" xfId="0" applyNumberFormat="1" applyFont="1" applyFill="1" applyBorder="1" applyAlignment="1">
      <alignment horizontal="right" vertical="center"/>
    </xf>
    <xf numFmtId="3" fontId="188" fillId="34" borderId="94" xfId="0" applyNumberFormat="1" applyFont="1" applyFill="1" applyBorder="1" applyAlignment="1">
      <alignment horizontal="right" vertical="center"/>
    </xf>
    <xf numFmtId="3" fontId="188" fillId="34" borderId="34" xfId="0" applyNumberFormat="1" applyFont="1" applyFill="1" applyBorder="1" applyAlignment="1">
      <alignment horizontal="right" vertical="center"/>
    </xf>
    <xf numFmtId="3" fontId="188" fillId="34" borderId="93" xfId="0" applyNumberFormat="1" applyFont="1" applyFill="1" applyBorder="1" applyAlignment="1">
      <alignment horizontal="right" vertical="center"/>
    </xf>
    <xf numFmtId="164" fontId="196" fillId="47" borderId="12" xfId="0" applyNumberFormat="1" applyFont="1" applyFill="1" applyBorder="1" applyAlignment="1">
      <alignment horizontal="right" vertical="center"/>
    </xf>
    <xf numFmtId="164" fontId="223" fillId="45" borderId="12" xfId="0" applyNumberFormat="1" applyFont="1" applyFill="1" applyBorder="1" applyAlignment="1">
      <alignment horizontal="right" vertical="center"/>
    </xf>
    <xf numFmtId="164" fontId="196" fillId="0" borderId="45" xfId="0" applyNumberFormat="1" applyFont="1" applyBorder="1" applyAlignment="1">
      <alignment horizontal="right" vertical="center"/>
    </xf>
    <xf numFmtId="164" fontId="196" fillId="0" borderId="47" xfId="0" applyNumberFormat="1" applyFont="1" applyBorder="1" applyAlignment="1">
      <alignment horizontal="right" vertical="center"/>
    </xf>
    <xf numFmtId="164" fontId="223" fillId="47" borderId="12" xfId="0" applyNumberFormat="1" applyFont="1" applyFill="1" applyBorder="1" applyAlignment="1">
      <alignment horizontal="right" vertical="center"/>
    </xf>
    <xf numFmtId="164" fontId="223" fillId="0" borderId="12" xfId="0" applyNumberFormat="1" applyFont="1" applyFill="1" applyBorder="1" applyAlignment="1">
      <alignment horizontal="right" vertical="center"/>
    </xf>
    <xf numFmtId="164" fontId="196" fillId="0" borderId="33" xfId="0" applyNumberFormat="1" applyFont="1" applyBorder="1" applyAlignment="1">
      <alignment horizontal="right" vertical="center"/>
    </xf>
    <xf numFmtId="164" fontId="196" fillId="37" borderId="12" xfId="0" applyNumberFormat="1" applyFont="1" applyFill="1" applyBorder="1" applyAlignment="1">
      <alignment horizontal="right" vertical="center"/>
    </xf>
    <xf numFmtId="164" fontId="196" fillId="0" borderId="44" xfId="0" applyNumberFormat="1" applyFont="1" applyBorder="1" applyAlignment="1">
      <alignment horizontal="right" vertical="center"/>
    </xf>
    <xf numFmtId="164" fontId="196" fillId="0" borderId="87" xfId="0" applyNumberFormat="1" applyFont="1" applyBorder="1" applyAlignment="1">
      <alignment horizontal="right" vertical="center"/>
    </xf>
    <xf numFmtId="164" fontId="223" fillId="36" borderId="28" xfId="0" applyNumberFormat="1" applyFont="1" applyFill="1" applyBorder="1" applyAlignment="1">
      <alignment horizontal="right" vertical="center"/>
    </xf>
    <xf numFmtId="0" fontId="169" fillId="36" borderId="10" xfId="0" applyFont="1" applyFill="1" applyBorder="1" applyAlignment="1">
      <alignment horizontal="center" vertical="center"/>
    </xf>
    <xf numFmtId="164" fontId="223" fillId="47" borderId="83" xfId="0" applyNumberFormat="1" applyFont="1" applyFill="1" applyBorder="1" applyAlignment="1">
      <alignment horizontal="right" vertical="center"/>
    </xf>
    <xf numFmtId="164" fontId="223" fillId="45" borderId="83" xfId="0" applyNumberFormat="1" applyFont="1" applyFill="1" applyBorder="1" applyAlignment="1">
      <alignment horizontal="right" vertical="center"/>
    </xf>
    <xf numFmtId="3" fontId="188" fillId="34" borderId="95" xfId="0" applyNumberFormat="1" applyFont="1" applyFill="1" applyBorder="1" applyAlignment="1">
      <alignment horizontal="right" vertical="center"/>
    </xf>
    <xf numFmtId="164" fontId="223" fillId="0" borderId="83" xfId="0" applyNumberFormat="1" applyFont="1" applyFill="1" applyBorder="1" applyAlignment="1">
      <alignment horizontal="right" vertical="center"/>
    </xf>
    <xf numFmtId="3" fontId="188" fillId="34" borderId="96" xfId="0" applyNumberFormat="1" applyFont="1" applyFill="1" applyBorder="1" applyAlignment="1">
      <alignment horizontal="right" vertical="center"/>
    </xf>
    <xf numFmtId="3" fontId="188" fillId="34" borderId="97" xfId="0" applyNumberFormat="1" applyFont="1" applyFill="1" applyBorder="1" applyAlignment="1">
      <alignment horizontal="right" vertical="center"/>
    </xf>
    <xf numFmtId="3" fontId="188" fillId="34" borderId="98" xfId="0" applyNumberFormat="1" applyFont="1" applyFill="1" applyBorder="1" applyAlignment="1">
      <alignment horizontal="right" vertical="center"/>
    </xf>
    <xf numFmtId="3" fontId="188" fillId="34" borderId="99" xfId="0" applyNumberFormat="1" applyFont="1" applyFill="1" applyBorder="1" applyAlignment="1">
      <alignment horizontal="right" vertical="center"/>
    </xf>
    <xf numFmtId="3" fontId="188" fillId="34" borderId="100" xfId="0" applyNumberFormat="1" applyFont="1" applyFill="1" applyBorder="1" applyAlignment="1">
      <alignment horizontal="right" vertical="center"/>
    </xf>
    <xf numFmtId="164" fontId="196" fillId="47" borderId="10" xfId="0" applyNumberFormat="1" applyFont="1" applyFill="1" applyBorder="1" applyAlignment="1">
      <alignment horizontal="right" vertical="center"/>
    </xf>
    <xf numFmtId="164" fontId="196" fillId="0" borderId="93" xfId="0" applyNumberFormat="1" applyFont="1" applyBorder="1" applyAlignment="1">
      <alignment horizontal="right" vertical="center"/>
    </xf>
    <xf numFmtId="164" fontId="196" fillId="0" borderId="94" xfId="0" applyNumberFormat="1" applyFont="1" applyBorder="1" applyAlignment="1">
      <alignment horizontal="right" vertical="center"/>
    </xf>
    <xf numFmtId="164" fontId="196" fillId="0" borderId="34" xfId="0" applyNumberFormat="1" applyFont="1" applyBorder="1" applyAlignment="1">
      <alignment horizontal="right" vertical="center"/>
    </xf>
    <xf numFmtId="164" fontId="196" fillId="0" borderId="13" xfId="0" applyNumberFormat="1" applyFont="1" applyBorder="1" applyAlignment="1">
      <alignment horizontal="right" vertical="center"/>
    </xf>
    <xf numFmtId="164" fontId="196" fillId="0" borderId="26" xfId="0" applyNumberFormat="1" applyFont="1" applyBorder="1" applyAlignment="1">
      <alignment horizontal="right" vertical="center"/>
    </xf>
    <xf numFmtId="0" fontId="223" fillId="0" borderId="0" xfId="0" applyFont="1" applyBorder="1" applyAlignment="1">
      <alignment horizontal="center" vertical="center"/>
    </xf>
    <xf numFmtId="0" fontId="169" fillId="36" borderId="11" xfId="0" applyFont="1" applyFill="1" applyBorder="1" applyAlignment="1">
      <alignment horizontal="center" vertical="center"/>
    </xf>
    <xf numFmtId="3" fontId="188" fillId="34" borderId="11" xfId="0" applyNumberFormat="1" applyFont="1" applyFill="1" applyBorder="1" applyAlignment="1">
      <alignment horizontal="right" vertical="center"/>
    </xf>
    <xf numFmtId="3" fontId="188" fillId="34" borderId="67" xfId="0" applyNumberFormat="1" applyFont="1" applyFill="1" applyBorder="1" applyAlignment="1">
      <alignment horizontal="right" vertical="center"/>
    </xf>
    <xf numFmtId="3" fontId="188" fillId="34" borderId="78" xfId="0" applyNumberFormat="1" applyFont="1" applyFill="1" applyBorder="1" applyAlignment="1">
      <alignment horizontal="right" vertical="center"/>
    </xf>
    <xf numFmtId="3" fontId="188" fillId="34" borderId="91" xfId="0" applyNumberFormat="1" applyFont="1" applyFill="1" applyBorder="1" applyAlignment="1">
      <alignment horizontal="right" vertical="center"/>
    </xf>
    <xf numFmtId="3" fontId="188" fillId="34" borderId="74" xfId="0" applyNumberFormat="1" applyFont="1" applyFill="1" applyBorder="1" applyAlignment="1">
      <alignment horizontal="right" vertical="center"/>
    </xf>
    <xf numFmtId="3" fontId="188" fillId="34" borderId="73" xfId="0" applyNumberFormat="1" applyFont="1" applyFill="1" applyBorder="1" applyAlignment="1">
      <alignment horizontal="right" vertical="center"/>
    </xf>
    <xf numFmtId="3" fontId="188" fillId="34" borderId="75" xfId="0" applyNumberFormat="1" applyFont="1" applyFill="1" applyBorder="1" applyAlignment="1">
      <alignment horizontal="right" vertical="center"/>
    </xf>
    <xf numFmtId="164" fontId="196" fillId="47" borderId="11" xfId="0" applyNumberFormat="1" applyFont="1" applyFill="1" applyBorder="1" applyAlignment="1">
      <alignment horizontal="right" vertical="center"/>
    </xf>
    <xf numFmtId="164" fontId="223" fillId="45" borderId="11" xfId="0" applyNumberFormat="1" applyFont="1" applyFill="1" applyBorder="1" applyAlignment="1">
      <alignment horizontal="right" vertical="center"/>
    </xf>
    <xf numFmtId="164" fontId="196" fillId="0" borderId="75" xfId="0" applyNumberFormat="1" applyFont="1" applyBorder="1" applyAlignment="1">
      <alignment horizontal="right" vertical="center"/>
    </xf>
    <xf numFmtId="164" fontId="196" fillId="0" borderId="74" xfId="0" applyNumberFormat="1" applyFont="1" applyBorder="1" applyAlignment="1">
      <alignment horizontal="right" vertical="center"/>
    </xf>
    <xf numFmtId="164" fontId="223" fillId="47" borderId="11" xfId="0" applyNumberFormat="1" applyFont="1" applyFill="1" applyBorder="1" applyAlignment="1">
      <alignment horizontal="right" vertical="center"/>
    </xf>
    <xf numFmtId="164" fontId="223" fillId="0" borderId="11" xfId="0" applyNumberFormat="1" applyFont="1" applyFill="1" applyBorder="1" applyAlignment="1">
      <alignment horizontal="right" vertical="center"/>
    </xf>
    <xf numFmtId="164" fontId="196" fillId="0" borderId="73" xfId="0" applyNumberFormat="1" applyFont="1" applyBorder="1" applyAlignment="1">
      <alignment horizontal="right" vertical="center"/>
    </xf>
    <xf numFmtId="164" fontId="196" fillId="0" borderId="0" xfId="0" applyNumberFormat="1" applyFont="1" applyBorder="1" applyAlignment="1">
      <alignment horizontal="right" vertical="center"/>
    </xf>
    <xf numFmtId="0" fontId="169" fillId="0" borderId="53" xfId="0" applyFont="1" applyBorder="1" applyAlignment="1">
      <alignment horizontal="center" vertical="center"/>
    </xf>
    <xf numFmtId="3" fontId="188" fillId="34" borderId="79" xfId="0" applyNumberFormat="1" applyFont="1" applyFill="1" applyBorder="1" applyAlignment="1">
      <alignment horizontal="right" vertical="center"/>
    </xf>
    <xf numFmtId="0" fontId="174" fillId="36" borderId="11" xfId="0" applyFont="1" applyFill="1" applyBorder="1" applyAlignment="1">
      <alignment horizontal="center" vertical="center"/>
    </xf>
    <xf numFmtId="164" fontId="224" fillId="47" borderId="12" xfId="0" applyNumberFormat="1" applyFont="1" applyFill="1" applyBorder="1" applyAlignment="1">
      <alignment horizontal="right" vertical="center"/>
    </xf>
    <xf numFmtId="164" fontId="224" fillId="45" borderId="12" xfId="0" applyNumberFormat="1" applyFont="1" applyFill="1" applyBorder="1" applyAlignment="1">
      <alignment horizontal="right" vertical="center"/>
    </xf>
    <xf numFmtId="3" fontId="189" fillId="34" borderId="67" xfId="0" applyNumberFormat="1" applyFont="1" applyFill="1" applyBorder="1" applyAlignment="1">
      <alignment horizontal="right" vertical="center"/>
    </xf>
    <xf numFmtId="164" fontId="224" fillId="0" borderId="12" xfId="0" applyNumberFormat="1" applyFont="1" applyFill="1" applyBorder="1" applyAlignment="1">
      <alignment horizontal="right" vertical="center"/>
    </xf>
    <xf numFmtId="3" fontId="189" fillId="34" borderId="69" xfId="0" applyNumberFormat="1" applyFont="1" applyFill="1" applyBorder="1" applyAlignment="1">
      <alignment horizontal="right" vertical="center"/>
    </xf>
    <xf numFmtId="3" fontId="189" fillId="34" borderId="0" xfId="0" applyNumberFormat="1" applyFont="1" applyFill="1" applyBorder="1" applyAlignment="1">
      <alignment horizontal="right" vertical="center"/>
    </xf>
    <xf numFmtId="3" fontId="189" fillId="34" borderId="74" xfId="0" applyNumberFormat="1" applyFont="1" applyFill="1" applyBorder="1" applyAlignment="1">
      <alignment horizontal="right" vertical="center"/>
    </xf>
    <xf numFmtId="3" fontId="189" fillId="34" borderId="73" xfId="0" applyNumberFormat="1" applyFont="1" applyFill="1" applyBorder="1" applyAlignment="1">
      <alignment horizontal="right" vertical="center"/>
    </xf>
    <xf numFmtId="3" fontId="189" fillId="34" borderId="75" xfId="0" applyNumberFormat="1" applyFont="1" applyFill="1" applyBorder="1" applyAlignment="1">
      <alignment horizontal="right" vertical="center"/>
    </xf>
    <xf numFmtId="164" fontId="225" fillId="47" borderId="11" xfId="0" applyNumberFormat="1" applyFont="1" applyFill="1" applyBorder="1" applyAlignment="1">
      <alignment horizontal="right" vertical="center"/>
    </xf>
    <xf numFmtId="164" fontId="224" fillId="45" borderId="11" xfId="0" applyNumberFormat="1" applyFont="1" applyFill="1" applyBorder="1" applyAlignment="1">
      <alignment horizontal="right" vertical="center"/>
    </xf>
    <xf numFmtId="164" fontId="225" fillId="0" borderId="75" xfId="0" applyNumberFormat="1" applyFont="1" applyBorder="1" applyAlignment="1">
      <alignment horizontal="right" vertical="center"/>
    </xf>
    <xf numFmtId="164" fontId="225" fillId="0" borderId="74" xfId="0" applyNumberFormat="1" applyFont="1" applyBorder="1" applyAlignment="1">
      <alignment horizontal="right" vertical="center"/>
    </xf>
    <xf numFmtId="164" fontId="224" fillId="47" borderId="11" xfId="0" applyNumberFormat="1" applyFont="1" applyFill="1" applyBorder="1" applyAlignment="1">
      <alignment horizontal="right" vertical="center"/>
    </xf>
    <xf numFmtId="164" fontId="224" fillId="0" borderId="11" xfId="0" applyNumberFormat="1" applyFont="1" applyFill="1" applyBorder="1" applyAlignment="1">
      <alignment horizontal="right" vertical="center"/>
    </xf>
    <xf numFmtId="164" fontId="225" fillId="0" borderId="73" xfId="0" applyNumberFormat="1" applyFont="1" applyBorder="1" applyAlignment="1">
      <alignment horizontal="right" vertical="center"/>
    </xf>
    <xf numFmtId="164" fontId="225" fillId="37" borderId="12" xfId="0" applyNumberFormat="1" applyFont="1" applyFill="1" applyBorder="1" applyAlignment="1">
      <alignment horizontal="right" vertical="center"/>
    </xf>
    <xf numFmtId="164" fontId="225" fillId="0" borderId="0" xfId="0" applyNumberFormat="1" applyFont="1" applyBorder="1" applyAlignment="1">
      <alignment horizontal="right" vertical="center"/>
    </xf>
    <xf numFmtId="164" fontId="224" fillId="36" borderId="28" xfId="0" applyNumberFormat="1" applyFont="1" applyFill="1" applyBorder="1" applyAlignment="1">
      <alignment horizontal="right" vertical="center"/>
    </xf>
    <xf numFmtId="0" fontId="179" fillId="36" borderId="76" xfId="0" applyFont="1" applyFill="1" applyBorder="1" applyAlignment="1">
      <alignment horizontal="center" vertical="center"/>
    </xf>
    <xf numFmtId="164" fontId="226" fillId="47" borderId="12" xfId="0" applyNumberFormat="1" applyFont="1" applyFill="1" applyBorder="1" applyAlignment="1">
      <alignment horizontal="right" vertical="center"/>
    </xf>
    <xf numFmtId="164" fontId="226" fillId="45" borderId="12" xfId="0" applyNumberFormat="1" applyFont="1" applyFill="1" applyBorder="1" applyAlignment="1">
      <alignment horizontal="right" vertical="center"/>
    </xf>
    <xf numFmtId="3" fontId="213" fillId="34" borderId="76" xfId="0" applyNumberFormat="1" applyFont="1" applyFill="1" applyBorder="1" applyAlignment="1">
      <alignment horizontal="right" vertical="center"/>
    </xf>
    <xf numFmtId="164" fontId="226" fillId="0" borderId="12" xfId="0" applyNumberFormat="1" applyFont="1" applyFill="1" applyBorder="1" applyAlignment="1">
      <alignment horizontal="right" vertical="center"/>
    </xf>
    <xf numFmtId="3" fontId="213" fillId="34" borderId="77" xfId="0" applyNumberFormat="1" applyFont="1" applyFill="1" applyBorder="1" applyAlignment="1">
      <alignment horizontal="right" vertical="center"/>
    </xf>
    <xf numFmtId="3" fontId="213" fillId="34" borderId="78" xfId="0" applyNumberFormat="1" applyFont="1" applyFill="1" applyBorder="1" applyAlignment="1">
      <alignment horizontal="right" vertical="center"/>
    </xf>
    <xf numFmtId="3" fontId="213" fillId="34" borderId="101" xfId="0" applyNumberFormat="1" applyFont="1" applyFill="1" applyBorder="1" applyAlignment="1">
      <alignment horizontal="right" vertical="center"/>
    </xf>
    <xf numFmtId="3" fontId="213" fillId="34" borderId="79" xfId="0" applyNumberFormat="1" applyFont="1" applyFill="1" applyBorder="1" applyAlignment="1">
      <alignment horizontal="right" vertical="center"/>
    </xf>
    <xf numFmtId="3" fontId="213" fillId="34" borderId="81" xfId="0" applyNumberFormat="1" applyFont="1" applyFill="1" applyBorder="1" applyAlignment="1">
      <alignment horizontal="right" vertical="center"/>
    </xf>
    <xf numFmtId="164" fontId="227" fillId="47" borderId="76" xfId="0" applyNumberFormat="1" applyFont="1" applyFill="1" applyBorder="1" applyAlignment="1">
      <alignment horizontal="right" vertical="center"/>
    </xf>
    <xf numFmtId="164" fontId="226" fillId="45" borderId="76" xfId="0" applyNumberFormat="1" applyFont="1" applyFill="1" applyBorder="1" applyAlignment="1">
      <alignment horizontal="right" vertical="center"/>
    </xf>
    <xf numFmtId="164" fontId="227" fillId="0" borderId="81" xfId="0" applyNumberFormat="1" applyFont="1" applyBorder="1" applyAlignment="1">
      <alignment horizontal="right" vertical="center"/>
    </xf>
    <xf numFmtId="164" fontId="227" fillId="0" borderId="79" xfId="0" applyNumberFormat="1" applyFont="1" applyBorder="1" applyAlignment="1">
      <alignment horizontal="right" vertical="center"/>
    </xf>
    <xf numFmtId="164" fontId="226" fillId="47" borderId="76" xfId="0" applyNumberFormat="1" applyFont="1" applyFill="1" applyBorder="1" applyAlignment="1">
      <alignment horizontal="right" vertical="center"/>
    </xf>
    <xf numFmtId="164" fontId="226" fillId="0" borderId="76" xfId="0" applyNumberFormat="1" applyFont="1" applyFill="1" applyBorder="1" applyAlignment="1">
      <alignment horizontal="right" vertical="center"/>
    </xf>
    <xf numFmtId="164" fontId="227" fillId="0" borderId="78" xfId="0" applyNumberFormat="1" applyFont="1" applyBorder="1" applyAlignment="1">
      <alignment horizontal="right" vertical="center"/>
    </xf>
    <xf numFmtId="164" fontId="227" fillId="37" borderId="12" xfId="0" applyNumberFormat="1" applyFont="1" applyFill="1" applyBorder="1" applyAlignment="1">
      <alignment horizontal="right" vertical="center"/>
    </xf>
    <xf numFmtId="164" fontId="227" fillId="0" borderId="80" xfId="0" applyNumberFormat="1" applyFont="1" applyBorder="1" applyAlignment="1">
      <alignment horizontal="right" vertical="center"/>
    </xf>
    <xf numFmtId="164" fontId="227" fillId="0" borderId="82" xfId="0" applyNumberFormat="1" applyFont="1" applyBorder="1" applyAlignment="1">
      <alignment horizontal="right" vertical="center"/>
    </xf>
    <xf numFmtId="164" fontId="226" fillId="36" borderId="28" xfId="0" applyNumberFormat="1" applyFont="1" applyFill="1" applyBorder="1" applyAlignment="1">
      <alignment horizontal="right" vertical="center"/>
    </xf>
    <xf numFmtId="0" fontId="184" fillId="36" borderId="102" xfId="0" applyFont="1" applyFill="1" applyBorder="1" applyAlignment="1">
      <alignment horizontal="center" vertical="center"/>
    </xf>
    <xf numFmtId="164" fontId="228" fillId="47" borderId="12" xfId="0" applyNumberFormat="1" applyFont="1" applyFill="1" applyBorder="1" applyAlignment="1">
      <alignment horizontal="right" vertical="center"/>
    </xf>
    <xf numFmtId="164" fontId="228" fillId="45" borderId="12" xfId="0" applyNumberFormat="1" applyFont="1" applyFill="1" applyBorder="1" applyAlignment="1">
      <alignment horizontal="right" vertical="center"/>
    </xf>
    <xf numFmtId="3" fontId="187" fillId="34" borderId="83" xfId="0" applyNumberFormat="1" applyFont="1" applyFill="1" applyBorder="1" applyAlignment="1">
      <alignment horizontal="right" vertical="center"/>
    </xf>
    <xf numFmtId="164" fontId="228" fillId="0" borderId="12" xfId="0" applyNumberFormat="1" applyFont="1" applyFill="1" applyBorder="1" applyAlignment="1">
      <alignment horizontal="right" vertical="center"/>
    </xf>
    <xf numFmtId="3" fontId="187" fillId="34" borderId="56" xfId="0" applyNumberFormat="1" applyFont="1" applyFill="1" applyBorder="1" applyAlignment="1">
      <alignment horizontal="right" vertical="center"/>
    </xf>
    <xf numFmtId="3" fontId="187" fillId="34" borderId="78" xfId="0" applyNumberFormat="1" applyFont="1" applyFill="1" applyBorder="1" applyAlignment="1">
      <alignment horizontal="right" vertical="center"/>
    </xf>
    <xf numFmtId="3" fontId="187" fillId="34" borderId="103" xfId="0" applyNumberFormat="1" applyFont="1" applyFill="1" applyBorder="1" applyAlignment="1">
      <alignment horizontal="right" vertical="center"/>
    </xf>
    <xf numFmtId="3" fontId="187" fillId="34" borderId="84" xfId="0" applyNumberFormat="1" applyFont="1" applyFill="1" applyBorder="1" applyAlignment="1">
      <alignment horizontal="right" vertical="center"/>
    </xf>
    <xf numFmtId="3" fontId="187" fillId="34" borderId="37" xfId="0" applyNumberFormat="1" applyFont="1" applyFill="1" applyBorder="1" applyAlignment="1">
      <alignment horizontal="right" vertical="center"/>
    </xf>
    <xf numFmtId="3" fontId="187" fillId="34" borderId="85" xfId="0" applyNumberFormat="1" applyFont="1" applyFill="1" applyBorder="1" applyAlignment="1">
      <alignment horizontal="right" vertical="center"/>
    </xf>
    <xf numFmtId="164" fontId="209" fillId="47" borderId="102" xfId="0" applyNumberFormat="1" applyFont="1" applyFill="1" applyBorder="1" applyAlignment="1">
      <alignment horizontal="right" vertical="center"/>
    </xf>
    <xf numFmtId="164" fontId="228" fillId="45" borderId="102" xfId="0" applyNumberFormat="1" applyFont="1" applyFill="1" applyBorder="1" applyAlignment="1">
      <alignment horizontal="right" vertical="center"/>
    </xf>
    <xf numFmtId="164" fontId="209" fillId="0" borderId="51" xfId="0" applyNumberFormat="1" applyFont="1" applyBorder="1" applyAlignment="1">
      <alignment horizontal="right" vertical="center"/>
    </xf>
    <xf numFmtId="164" fontId="209" fillId="0" borderId="52" xfId="0" applyNumberFormat="1" applyFont="1" applyBorder="1" applyAlignment="1">
      <alignment horizontal="right" vertical="center"/>
    </xf>
    <xf numFmtId="164" fontId="228" fillId="47" borderId="102" xfId="0" applyNumberFormat="1" applyFont="1" applyFill="1" applyBorder="1" applyAlignment="1">
      <alignment horizontal="right" vertical="center"/>
    </xf>
    <xf numFmtId="164" fontId="228" fillId="0" borderId="102" xfId="0" applyNumberFormat="1" applyFont="1" applyFill="1" applyBorder="1" applyAlignment="1">
      <alignment horizontal="right" vertical="center"/>
    </xf>
    <xf numFmtId="164" fontId="209" fillId="0" borderId="46" xfId="0" applyNumberFormat="1" applyFont="1" applyBorder="1" applyAlignment="1">
      <alignment horizontal="right" vertical="center"/>
    </xf>
    <xf numFmtId="164" fontId="209" fillId="37" borderId="12" xfId="0" applyNumberFormat="1" applyFont="1" applyFill="1" applyBorder="1" applyAlignment="1">
      <alignment horizontal="right" vertical="center"/>
    </xf>
    <xf numFmtId="164" fontId="209" fillId="0" borderId="48" xfId="0" applyNumberFormat="1" applyFont="1" applyBorder="1" applyAlignment="1">
      <alignment horizontal="right" vertical="center"/>
    </xf>
    <xf numFmtId="164" fontId="209" fillId="0" borderId="104" xfId="0" applyNumberFormat="1" applyFont="1" applyBorder="1" applyAlignment="1">
      <alignment horizontal="right" vertical="center"/>
    </xf>
    <xf numFmtId="164" fontId="228" fillId="36" borderId="28" xfId="0" applyNumberFormat="1" applyFont="1" applyFill="1" applyBorder="1" applyAlignment="1">
      <alignment horizontal="right" vertical="center"/>
    </xf>
    <xf numFmtId="0" fontId="228" fillId="0" borderId="0" xfId="0" applyFont="1" applyBorder="1" applyAlignment="1">
      <alignment horizontal="center" vertical="center"/>
    </xf>
    <xf numFmtId="0" fontId="184" fillId="36" borderId="76" xfId="0" applyFont="1" applyFill="1" applyBorder="1" applyAlignment="1">
      <alignment horizontal="center" vertical="center"/>
    </xf>
    <xf numFmtId="3" fontId="187" fillId="34" borderId="105" xfId="0" applyNumberFormat="1" applyFont="1" applyFill="1" applyBorder="1" applyAlignment="1">
      <alignment horizontal="right" vertical="center"/>
    </xf>
    <xf numFmtId="3" fontId="187" fillId="34" borderId="68" xfId="0" applyNumberFormat="1" applyFont="1" applyFill="1" applyBorder="1" applyAlignment="1">
      <alignment horizontal="right" vertical="center"/>
    </xf>
    <xf numFmtId="3" fontId="187" fillId="34" borderId="106" xfId="0" applyNumberFormat="1" applyFont="1" applyFill="1" applyBorder="1" applyAlignment="1">
      <alignment horizontal="right" vertical="center"/>
    </xf>
    <xf numFmtId="3" fontId="187" fillId="34" borderId="70" xfId="0" applyNumberFormat="1" applyFont="1" applyFill="1" applyBorder="1" applyAlignment="1">
      <alignment horizontal="right" vertical="center"/>
    </xf>
    <xf numFmtId="3" fontId="187" fillId="34" borderId="69" xfId="0" applyNumberFormat="1" applyFont="1" applyFill="1" applyBorder="1" applyAlignment="1">
      <alignment horizontal="right" vertical="center"/>
    </xf>
    <xf numFmtId="3" fontId="187" fillId="34" borderId="72" xfId="0" applyNumberFormat="1" applyFont="1" applyFill="1" applyBorder="1" applyAlignment="1">
      <alignment horizontal="right" vertical="center"/>
    </xf>
    <xf numFmtId="164" fontId="209" fillId="47" borderId="76" xfId="0" applyNumberFormat="1" applyFont="1" applyFill="1" applyBorder="1" applyAlignment="1">
      <alignment horizontal="right" vertical="center"/>
    </xf>
    <xf numFmtId="164" fontId="228" fillId="45" borderId="76" xfId="0" applyNumberFormat="1" applyFont="1" applyFill="1" applyBorder="1" applyAlignment="1">
      <alignment horizontal="right" vertical="center"/>
    </xf>
    <xf numFmtId="164" fontId="209" fillId="0" borderId="81" xfId="0" applyNumberFormat="1" applyFont="1" applyBorder="1" applyAlignment="1">
      <alignment horizontal="right" vertical="center"/>
    </xf>
    <xf numFmtId="164" fontId="209" fillId="0" borderId="79" xfId="0" applyNumberFormat="1" applyFont="1" applyBorder="1" applyAlignment="1">
      <alignment horizontal="right" vertical="center"/>
    </xf>
    <xf numFmtId="164" fontId="228" fillId="47" borderId="76" xfId="0" applyNumberFormat="1" applyFont="1" applyFill="1" applyBorder="1" applyAlignment="1">
      <alignment horizontal="right" vertical="center"/>
    </xf>
    <xf numFmtId="164" fontId="228" fillId="0" borderId="76" xfId="0" applyNumberFormat="1" applyFont="1" applyFill="1" applyBorder="1" applyAlignment="1">
      <alignment horizontal="right" vertical="center"/>
    </xf>
    <xf numFmtId="164" fontId="209" fillId="0" borderId="78" xfId="0" applyNumberFormat="1" applyFont="1" applyBorder="1" applyAlignment="1">
      <alignment horizontal="right" vertical="center"/>
    </xf>
    <xf numFmtId="164" fontId="209" fillId="0" borderId="80" xfId="0" applyNumberFormat="1" applyFont="1" applyBorder="1" applyAlignment="1">
      <alignment horizontal="right" vertical="center"/>
    </xf>
    <xf numFmtId="164" fontId="209" fillId="0" borderId="82" xfId="0" applyNumberFormat="1" applyFont="1" applyBorder="1" applyAlignment="1">
      <alignment horizontal="right" vertical="center"/>
    </xf>
    <xf numFmtId="0" fontId="128" fillId="0" borderId="12" xfId="0" applyNumberFormat="1" applyFont="1" applyBorder="1" applyAlignment="1">
      <alignment horizontal="center" vertical="center"/>
    </xf>
    <xf numFmtId="0" fontId="164" fillId="0" borderId="12" xfId="0" applyFont="1" applyBorder="1" applyAlignment="1">
      <alignment/>
    </xf>
    <xf numFmtId="0" fontId="164" fillId="0" borderId="12" xfId="0" applyFont="1" applyBorder="1" applyAlignment="1">
      <alignment horizontal="right" vertical="top"/>
    </xf>
    <xf numFmtId="3" fontId="203" fillId="0" borderId="39" xfId="0" applyNumberFormat="1" applyFont="1" applyBorder="1" applyAlignment="1">
      <alignment/>
    </xf>
    <xf numFmtId="3" fontId="210" fillId="0" borderId="39" xfId="0" applyNumberFormat="1" applyFont="1" applyBorder="1" applyAlignment="1">
      <alignment/>
    </xf>
    <xf numFmtId="3" fontId="164" fillId="0" borderId="39" xfId="0" applyNumberFormat="1" applyFont="1" applyBorder="1" applyAlignment="1">
      <alignment/>
    </xf>
    <xf numFmtId="3" fontId="197" fillId="0" borderId="39" xfId="0" applyNumberFormat="1" applyFont="1" applyBorder="1" applyAlignment="1">
      <alignment/>
    </xf>
    <xf numFmtId="3" fontId="197" fillId="0" borderId="39" xfId="0" applyNumberFormat="1" applyFont="1" applyBorder="1" applyAlignment="1">
      <alignment horizontal="right" vertical="center"/>
    </xf>
    <xf numFmtId="3" fontId="164" fillId="0" borderId="39" xfId="0" applyNumberFormat="1" applyFont="1" applyBorder="1" applyAlignment="1">
      <alignment horizontal="right" vertical="center"/>
    </xf>
    <xf numFmtId="3" fontId="203" fillId="0" borderId="39" xfId="0" applyNumberFormat="1" applyFont="1" applyBorder="1" applyAlignment="1">
      <alignment horizontal="right" vertical="center"/>
    </xf>
    <xf numFmtId="3" fontId="210" fillId="0" borderId="39" xfId="0" applyNumberFormat="1" applyFont="1" applyBorder="1" applyAlignment="1">
      <alignment horizontal="right" vertical="center"/>
    </xf>
    <xf numFmtId="0" fontId="229" fillId="0" borderId="12" xfId="0" applyFont="1" applyBorder="1" applyAlignment="1">
      <alignment/>
    </xf>
    <xf numFmtId="0" fontId="230" fillId="0" borderId="12" xfId="0" applyFont="1" applyBorder="1" applyAlignment="1">
      <alignment/>
    </xf>
    <xf numFmtId="164" fontId="231" fillId="0" borderId="12" xfId="0" applyNumberFormat="1" applyFont="1" applyBorder="1" applyAlignment="1">
      <alignment horizontal="center" vertical="center"/>
    </xf>
    <xf numFmtId="164" fontId="232" fillId="0" borderId="12" xfId="0" applyNumberFormat="1" applyFont="1" applyBorder="1" applyAlignment="1">
      <alignment horizontal="center" vertical="center"/>
    </xf>
    <xf numFmtId="3" fontId="188" fillId="34" borderId="12" xfId="0" applyNumberFormat="1" applyFont="1" applyFill="1" applyBorder="1" applyAlignment="1">
      <alignment horizontal="right" vertical="center"/>
    </xf>
    <xf numFmtId="10" fontId="11" fillId="0" borderId="89" xfId="0" applyNumberFormat="1" applyFont="1" applyBorder="1" applyAlignment="1">
      <alignment horizontal="center" vertical="center"/>
    </xf>
    <xf numFmtId="164" fontId="54" fillId="0" borderId="12" xfId="0" applyNumberFormat="1" applyFont="1" applyBorder="1" applyAlignment="1">
      <alignment horizontal="left" vertical="center"/>
    </xf>
    <xf numFmtId="3" fontId="8" fillId="0" borderId="12" xfId="0" applyNumberFormat="1" applyFont="1" applyFill="1" applyBorder="1" applyAlignment="1" applyProtection="1">
      <alignment horizontal="center" wrapText="1"/>
      <protection/>
    </xf>
    <xf numFmtId="164" fontId="207" fillId="0" borderId="70" xfId="0" applyNumberFormat="1" applyFont="1" applyBorder="1" applyAlignment="1">
      <alignment horizontal="right" vertical="center"/>
    </xf>
    <xf numFmtId="164" fontId="209" fillId="0" borderId="74" xfId="0" applyNumberFormat="1" applyFont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9" fillId="0" borderId="10" xfId="0" applyFont="1" applyBorder="1" applyAlignment="1" quotePrefix="1">
      <alignment horizontal="left"/>
    </xf>
    <xf numFmtId="0" fontId="11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3" fontId="12" fillId="0" borderId="29" xfId="0" applyNumberFormat="1" applyFont="1" applyBorder="1" applyAlignment="1">
      <alignment horizontal="center"/>
    </xf>
    <xf numFmtId="3" fontId="12" fillId="0" borderId="107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91" xfId="0" applyNumberFormat="1" applyFont="1" applyFill="1" applyBorder="1" applyAlignment="1" applyProtection="1">
      <alignment horizontal="center" vertical="center"/>
      <protection/>
    </xf>
    <xf numFmtId="0" fontId="45" fillId="45" borderId="14" xfId="0" applyFont="1" applyFill="1" applyBorder="1" applyAlignment="1">
      <alignment horizontal="right" vertical="center" wrapText="1"/>
    </xf>
    <xf numFmtId="0" fontId="45" fillId="45" borderId="30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45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53" xfId="0" applyFont="1" applyBorder="1" applyAlignment="1">
      <alignment horizontal="left" vertical="center"/>
    </xf>
    <xf numFmtId="0" fontId="54" fillId="0" borderId="108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233" fillId="0" borderId="108" xfId="0" applyFont="1" applyBorder="1" applyAlignment="1">
      <alignment horizontal="left" vertical="center"/>
    </xf>
    <xf numFmtId="0" fontId="233" fillId="0" borderId="11" xfId="0" applyFont="1" applyBorder="1" applyAlignment="1">
      <alignment horizontal="left" vertical="center"/>
    </xf>
    <xf numFmtId="0" fontId="233" fillId="0" borderId="10" xfId="0" applyFont="1" applyBorder="1" applyAlignment="1">
      <alignment horizontal="left" vertical="center"/>
    </xf>
    <xf numFmtId="0" fontId="234" fillId="0" borderId="108" xfId="0" applyFont="1" applyBorder="1" applyAlignment="1">
      <alignment horizontal="left" vertical="center"/>
    </xf>
    <xf numFmtId="0" fontId="234" fillId="0" borderId="11" xfId="0" applyFont="1" applyBorder="1" applyAlignment="1">
      <alignment horizontal="left" vertical="center"/>
    </xf>
    <xf numFmtId="0" fontId="234" fillId="0" borderId="10" xfId="0" applyFont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9" fillId="36" borderId="10" xfId="0" applyFont="1" applyFill="1" applyBorder="1" applyAlignment="1">
      <alignment horizontal="center" vertical="center"/>
    </xf>
    <xf numFmtId="0" fontId="164" fillId="0" borderId="83" xfId="0" applyFont="1" applyBorder="1" applyAlignment="1">
      <alignment horizontal="center" vertical="center"/>
    </xf>
    <xf numFmtId="0" fontId="12" fillId="36" borderId="8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45" fillId="0" borderId="110" xfId="0" applyFont="1" applyBorder="1" applyAlignment="1">
      <alignment horizontal="center" vertical="center" wrapText="1"/>
    </xf>
    <xf numFmtId="0" fontId="45" fillId="0" borderId="111" xfId="0" applyFont="1" applyBorder="1" applyAlignment="1">
      <alignment horizontal="center" vertical="center" wrapText="1"/>
    </xf>
    <xf numFmtId="0" fontId="45" fillId="0" borderId="112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13" xfId="0" applyFont="1" applyBorder="1" applyAlignment="1">
      <alignment horizontal="left" vertical="center" wrapText="1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35" fillId="0" borderId="108" xfId="0" applyFont="1" applyBorder="1" applyAlignment="1">
      <alignment horizontal="left" vertical="center"/>
    </xf>
    <xf numFmtId="0" fontId="235" fillId="0" borderId="11" xfId="0" applyFont="1" applyBorder="1" applyAlignment="1">
      <alignment horizontal="left" vertical="center"/>
    </xf>
    <xf numFmtId="0" fontId="235" fillId="0" borderId="10" xfId="0" applyFont="1" applyBorder="1" applyAlignment="1">
      <alignment horizontal="left" vertical="center"/>
    </xf>
    <xf numFmtId="0" fontId="236" fillId="0" borderId="108" xfId="0" applyFont="1" applyBorder="1" applyAlignment="1">
      <alignment horizontal="left" vertical="center"/>
    </xf>
    <xf numFmtId="0" fontId="236" fillId="0" borderId="11" xfId="0" applyFont="1" applyBorder="1" applyAlignment="1">
      <alignment horizontal="left" vertical="center"/>
    </xf>
    <xf numFmtId="0" fontId="236" fillId="0" borderId="1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53" xfId="0" applyFont="1" applyBorder="1" applyAlignment="1">
      <alignment horizontal="left" vertical="center" wrapText="1"/>
    </xf>
    <xf numFmtId="0" fontId="34" fillId="0" borderId="57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13" xfId="0" applyFont="1" applyBorder="1" applyAlignment="1">
      <alignment vertical="center" wrapText="1"/>
    </xf>
    <xf numFmtId="0" fontId="19" fillId="0" borderId="57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13" xfId="0" applyFont="1" applyBorder="1" applyAlignment="1">
      <alignment horizontal="center" wrapText="1"/>
    </xf>
    <xf numFmtId="0" fontId="11" fillId="44" borderId="69" xfId="0" applyFont="1" applyFill="1" applyBorder="1" applyAlignment="1">
      <alignment/>
    </xf>
    <xf numFmtId="0" fontId="0" fillId="0" borderId="73" xfId="0" applyBorder="1" applyAlignment="1">
      <alignment/>
    </xf>
    <xf numFmtId="0" fontId="0" fillId="0" borderId="97" xfId="0" applyBorder="1" applyAlignment="1">
      <alignment/>
    </xf>
    <xf numFmtId="0" fontId="196" fillId="0" borderId="57" xfId="0" applyFont="1" applyBorder="1" applyAlignment="1">
      <alignment wrapText="1"/>
    </xf>
    <xf numFmtId="0" fontId="196" fillId="0" borderId="11" xfId="0" applyFont="1" applyBorder="1" applyAlignment="1">
      <alignment wrapText="1"/>
    </xf>
    <xf numFmtId="0" fontId="196" fillId="0" borderId="113" xfId="0" applyFont="1" applyBorder="1" applyAlignment="1">
      <alignment wrapText="1"/>
    </xf>
    <xf numFmtId="0" fontId="34" fillId="0" borderId="117" xfId="0" applyFont="1" applyBorder="1" applyAlignment="1">
      <alignment horizontal="center" wrapText="1"/>
    </xf>
    <xf numFmtId="0" fontId="34" fillId="0" borderId="118" xfId="0" applyFont="1" applyBorder="1" applyAlignment="1">
      <alignment horizontal="center" wrapText="1"/>
    </xf>
    <xf numFmtId="0" fontId="34" fillId="0" borderId="119" xfId="0" applyFont="1" applyBorder="1" applyAlignment="1">
      <alignment horizontal="center" wrapText="1"/>
    </xf>
    <xf numFmtId="0" fontId="34" fillId="0" borderId="120" xfId="0" applyFont="1" applyBorder="1" applyAlignment="1">
      <alignment horizontal="center" wrapText="1"/>
    </xf>
    <xf numFmtId="0" fontId="34" fillId="0" borderId="91" xfId="0" applyFont="1" applyBorder="1" applyAlignment="1">
      <alignment horizontal="center" wrapText="1"/>
    </xf>
    <xf numFmtId="0" fontId="34" fillId="0" borderId="121" xfId="0" applyFont="1" applyBorder="1" applyAlignment="1">
      <alignment horizontal="center" wrapText="1"/>
    </xf>
    <xf numFmtId="0" fontId="24" fillId="37" borderId="38" xfId="0" applyFont="1" applyFill="1" applyBorder="1" applyAlignment="1">
      <alignment horizontal="right" vertical="center" wrapText="1"/>
    </xf>
    <xf numFmtId="0" fontId="24" fillId="37" borderId="39" xfId="0" applyFont="1" applyFill="1" applyBorder="1" applyAlignment="1">
      <alignment horizontal="right" vertical="center" wrapText="1"/>
    </xf>
    <xf numFmtId="0" fontId="225" fillId="0" borderId="57" xfId="0" applyFont="1" applyBorder="1" applyAlignment="1">
      <alignment wrapText="1"/>
    </xf>
    <xf numFmtId="0" fontId="225" fillId="0" borderId="11" xfId="0" applyFont="1" applyBorder="1" applyAlignment="1">
      <alignment wrapText="1"/>
    </xf>
    <xf numFmtId="0" fontId="225" fillId="0" borderId="113" xfId="0" applyFont="1" applyBorder="1" applyAlignment="1">
      <alignment wrapText="1"/>
    </xf>
    <xf numFmtId="0" fontId="227" fillId="0" borderId="11" xfId="0" applyFont="1" applyBorder="1" applyAlignment="1">
      <alignment wrapText="1"/>
    </xf>
    <xf numFmtId="0" fontId="227" fillId="0" borderId="113" xfId="0" applyFont="1" applyBorder="1" applyAlignment="1">
      <alignment wrapText="1"/>
    </xf>
    <xf numFmtId="0" fontId="34" fillId="0" borderId="57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34" fillId="0" borderId="113" xfId="0" applyFont="1" applyBorder="1" applyAlignment="1">
      <alignment wrapText="1"/>
    </xf>
    <xf numFmtId="0" fontId="209" fillId="0" borderId="57" xfId="0" applyFont="1" applyBorder="1" applyAlignment="1">
      <alignment wrapText="1"/>
    </xf>
    <xf numFmtId="0" fontId="209" fillId="0" borderId="11" xfId="0" applyFont="1" applyBorder="1" applyAlignment="1">
      <alignment wrapText="1"/>
    </xf>
    <xf numFmtId="0" fontId="209" fillId="0" borderId="113" xfId="0" applyFont="1" applyBorder="1" applyAlignment="1">
      <alignment wrapText="1"/>
    </xf>
    <xf numFmtId="0" fontId="12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858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904875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8953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48325"/>
          <a:ext cx="8858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904875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48325"/>
          <a:ext cx="8953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39300"/>
          <a:ext cx="8858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904875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39300"/>
          <a:ext cx="8953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2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9.5" customHeight="1">
      <c r="A1" s="683" t="s">
        <v>161</v>
      </c>
      <c r="B1" s="683"/>
      <c r="C1" s="683"/>
      <c r="D1" s="683"/>
      <c r="E1" s="683"/>
      <c r="F1" s="683"/>
      <c r="G1" s="683"/>
      <c r="H1" s="683"/>
    </row>
    <row r="2" spans="1:8" s="3" customFormat="1" ht="18" customHeight="1">
      <c r="A2" s="683" t="s">
        <v>0</v>
      </c>
      <c r="B2" s="683"/>
      <c r="C2" s="683"/>
      <c r="D2" s="683"/>
      <c r="E2" s="683"/>
      <c r="F2" s="683"/>
      <c r="G2" s="690"/>
      <c r="H2" s="690"/>
    </row>
    <row r="3" spans="1:5" ht="9" customHeight="1">
      <c r="A3" s="4"/>
      <c r="B3" s="5"/>
      <c r="C3" s="5"/>
      <c r="D3" s="5"/>
      <c r="E3" s="5"/>
    </row>
    <row r="4" spans="1:9" ht="27.75" customHeight="1">
      <c r="A4" s="6"/>
      <c r="B4" s="7"/>
      <c r="C4" s="7"/>
      <c r="D4" s="8"/>
      <c r="E4" s="9"/>
      <c r="F4" s="10" t="s">
        <v>1</v>
      </c>
      <c r="G4" s="10" t="s">
        <v>2</v>
      </c>
      <c r="H4" s="11" t="s">
        <v>3</v>
      </c>
      <c r="I4" s="12"/>
    </row>
    <row r="5" spans="1:9" ht="27.75" customHeight="1">
      <c r="A5" s="677" t="s">
        <v>4</v>
      </c>
      <c r="B5" s="678"/>
      <c r="C5" s="678"/>
      <c r="D5" s="678"/>
      <c r="E5" s="682"/>
      <c r="F5" s="674">
        <f>F6+F7</f>
        <v>11255221</v>
      </c>
      <c r="G5" s="674">
        <f>G6+G7</f>
        <v>10980345</v>
      </c>
      <c r="H5" s="674">
        <f>H6+H7</f>
        <v>10981345</v>
      </c>
      <c r="I5" s="14"/>
    </row>
    <row r="6" spans="1:8" ht="22.5" customHeight="1">
      <c r="A6" s="677" t="s">
        <v>5</v>
      </c>
      <c r="B6" s="678"/>
      <c r="C6" s="678"/>
      <c r="D6" s="678"/>
      <c r="E6" s="682"/>
      <c r="F6" s="15">
        <f>'Plan prihoda'!B18+'Plan prihoda'!C14+'Plan prihoda'!D13+'Plan prihoda'!E6+'Plan prihoda'!E8+'Plan prihoda'!F16+'Plan prihoda'!C10</f>
        <v>11255221</v>
      </c>
      <c r="G6" s="15">
        <f>'Plan prihoda'!B31+'Plan prihoda'!C30+'Plan prihoda'!D29+'Plan prihoda'!E27+'Plan prihoda'!F30+'Plan prihoda'!C28</f>
        <v>10980345</v>
      </c>
      <c r="H6" s="15">
        <f>'Plan prihoda'!B46+'Plan prihoda'!C45+'Plan prihoda'!D44+'Plan prihoda'!E42+'Plan prihoda'!F45+'Plan prihoda'!C43</f>
        <v>10981345</v>
      </c>
    </row>
    <row r="7" spans="1:8" ht="22.5" customHeight="1">
      <c r="A7" s="681" t="s">
        <v>6</v>
      </c>
      <c r="B7" s="682"/>
      <c r="C7" s="682"/>
      <c r="D7" s="682"/>
      <c r="E7" s="682"/>
      <c r="F7" s="15">
        <f>'Plan prihoda'!B21:H21</f>
        <v>0</v>
      </c>
      <c r="G7" s="15">
        <f>'Plan prihoda'!B48:H48</f>
        <v>0</v>
      </c>
      <c r="H7" s="15"/>
    </row>
    <row r="8" spans="1:8" ht="22.5" customHeight="1">
      <c r="A8" s="16" t="s">
        <v>7</v>
      </c>
      <c r="B8" s="13"/>
      <c r="C8" s="13"/>
      <c r="D8" s="13"/>
      <c r="E8" s="13"/>
      <c r="F8" s="15">
        <f>F9+F10</f>
        <v>11278524.9</v>
      </c>
      <c r="G8" s="15">
        <f>G9+G10</f>
        <v>11002648.9</v>
      </c>
      <c r="H8" s="15">
        <f>H9+H10</f>
        <v>11002648.9</v>
      </c>
    </row>
    <row r="9" spans="1:8" ht="22.5" customHeight="1">
      <c r="A9" s="679" t="s">
        <v>8</v>
      </c>
      <c r="B9" s="678"/>
      <c r="C9" s="678"/>
      <c r="D9" s="678"/>
      <c r="E9" s="680"/>
      <c r="F9" s="17">
        <f>'Plan rashoda i izdataka'!K7+'Plan rashoda i izdataka'!K101+'Plan rashoda i izdataka'!K173-'Plan rashoda i izdataka'!K235+'Plan rashoda i izdataka'!K260-'INT.POM.TAB.RAS.-SVE RAZINE ''17'!C57</f>
        <v>11231493.9</v>
      </c>
      <c r="G9" s="17">
        <f>'Plan rashoda i izdataka'!L7+'Plan rashoda i izdataka'!L101+'Plan rashoda i izdataka'!L173-'Plan rashoda i izdataka'!L235+'Plan rashoda i izdataka'!L260-'INT.POM.TAB.RAS.-SVE RAZINE ''17'!C57</f>
        <v>10955617.9</v>
      </c>
      <c r="H9" s="17">
        <f>'Plan rashoda i izdataka'!M7+'Plan rashoda i izdataka'!M101+'Plan rashoda i izdataka'!M173-'Plan rashoda i izdataka'!M235+'Plan rashoda i izdataka'!M260-'INT.POM.TAB.RAS.-SVE RAZINE ''17'!C57</f>
        <v>10955617.9</v>
      </c>
    </row>
    <row r="10" spans="1:8" ht="22.5" customHeight="1">
      <c r="A10" s="681" t="s">
        <v>9</v>
      </c>
      <c r="B10" s="682"/>
      <c r="C10" s="682"/>
      <c r="D10" s="682"/>
      <c r="E10" s="682"/>
      <c r="F10" s="17">
        <f>'Plan rashoda i izdataka'!K235</f>
        <v>47031</v>
      </c>
      <c r="G10" s="17">
        <f>'Plan rashoda i izdataka'!L235</f>
        <v>47031</v>
      </c>
      <c r="H10" s="17">
        <f>'Plan rashoda i izdataka'!M235</f>
        <v>47031</v>
      </c>
    </row>
    <row r="11" spans="1:8" ht="22.5" customHeight="1">
      <c r="A11" s="679" t="s">
        <v>10</v>
      </c>
      <c r="B11" s="678"/>
      <c r="C11" s="678"/>
      <c r="D11" s="678"/>
      <c r="E11" s="678"/>
      <c r="F11" s="17">
        <f>+F5-F8+0.5</f>
        <v>-23303.400000000373</v>
      </c>
      <c r="G11" s="17">
        <f>+G5-G8+0.5</f>
        <v>-22303.400000000373</v>
      </c>
      <c r="H11" s="17">
        <f>+H5-H8+0.5</f>
        <v>-21303.400000000373</v>
      </c>
    </row>
    <row r="12" spans="1:8" ht="25.5" customHeight="1">
      <c r="A12" s="683"/>
      <c r="B12" s="684"/>
      <c r="C12" s="684"/>
      <c r="D12" s="684"/>
      <c r="E12" s="684"/>
      <c r="F12" s="685"/>
      <c r="G12" s="685"/>
      <c r="H12" s="685"/>
    </row>
    <row r="13" spans="1:8" ht="27.75" customHeight="1">
      <c r="A13" s="6"/>
      <c r="B13" s="7"/>
      <c r="C13" s="7"/>
      <c r="D13" s="8"/>
      <c r="E13" s="9"/>
      <c r="F13" s="10" t="s">
        <v>1</v>
      </c>
      <c r="G13" s="10" t="s">
        <v>2</v>
      </c>
      <c r="H13" s="11" t="s">
        <v>3</v>
      </c>
    </row>
    <row r="14" spans="1:8" ht="22.5" customHeight="1">
      <c r="A14" s="686" t="s">
        <v>11</v>
      </c>
      <c r="B14" s="687"/>
      <c r="C14" s="687"/>
      <c r="D14" s="687"/>
      <c r="E14" s="688"/>
      <c r="F14" s="19">
        <v>23303</v>
      </c>
      <c r="G14" s="19">
        <v>22303</v>
      </c>
      <c r="H14" s="17">
        <v>21303</v>
      </c>
    </row>
    <row r="15" spans="1:8" s="20" customFormat="1" ht="25.5" customHeight="1">
      <c r="A15" s="689"/>
      <c r="B15" s="684"/>
      <c r="C15" s="684"/>
      <c r="D15" s="684"/>
      <c r="E15" s="684"/>
      <c r="F15" s="685"/>
      <c r="G15" s="685"/>
      <c r="H15" s="685"/>
    </row>
    <row r="16" spans="1:8" s="20" customFormat="1" ht="27.75" customHeight="1">
      <c r="A16" s="6"/>
      <c r="B16" s="7"/>
      <c r="C16" s="7"/>
      <c r="D16" s="8"/>
      <c r="E16" s="9"/>
      <c r="F16" s="10" t="s">
        <v>1</v>
      </c>
      <c r="G16" s="10" t="s">
        <v>2</v>
      </c>
      <c r="H16" s="11" t="s">
        <v>3</v>
      </c>
    </row>
    <row r="17" spans="1:8" s="20" customFormat="1" ht="22.5" customHeight="1">
      <c r="A17" s="677" t="s">
        <v>12</v>
      </c>
      <c r="B17" s="678"/>
      <c r="C17" s="678"/>
      <c r="D17" s="678"/>
      <c r="E17" s="678"/>
      <c r="F17" s="15">
        <v>0</v>
      </c>
      <c r="G17" s="15">
        <v>0</v>
      </c>
      <c r="H17" s="15">
        <v>0</v>
      </c>
    </row>
    <row r="18" spans="1:8" s="20" customFormat="1" ht="22.5" customHeight="1">
      <c r="A18" s="677" t="s">
        <v>13</v>
      </c>
      <c r="B18" s="678"/>
      <c r="C18" s="678"/>
      <c r="D18" s="678"/>
      <c r="E18" s="678"/>
      <c r="F18" s="15">
        <v>0</v>
      </c>
      <c r="G18" s="15">
        <v>0</v>
      </c>
      <c r="H18" s="15">
        <v>0</v>
      </c>
    </row>
    <row r="19" spans="1:8" s="20" customFormat="1" ht="22.5" customHeight="1">
      <c r="A19" s="679" t="s">
        <v>14</v>
      </c>
      <c r="B19" s="678"/>
      <c r="C19" s="678"/>
      <c r="D19" s="678"/>
      <c r="E19" s="678"/>
      <c r="F19" s="15">
        <v>0</v>
      </c>
      <c r="G19" s="15">
        <v>0</v>
      </c>
      <c r="H19" s="15">
        <v>0</v>
      </c>
    </row>
    <row r="20" spans="1:8" s="20" customFormat="1" ht="15" customHeight="1">
      <c r="A20" s="21"/>
      <c r="B20" s="22"/>
      <c r="C20" s="18"/>
      <c r="D20" s="23"/>
      <c r="E20" s="22"/>
      <c r="F20" s="24"/>
      <c r="G20" s="24"/>
      <c r="H20" s="24"/>
    </row>
    <row r="21" spans="1:8" s="20" customFormat="1" ht="22.5" customHeight="1">
      <c r="A21" s="679" t="s">
        <v>15</v>
      </c>
      <c r="B21" s="678"/>
      <c r="C21" s="678"/>
      <c r="D21" s="678"/>
      <c r="E21" s="678"/>
      <c r="F21" s="15">
        <f>SUM(F11,F14,F19)</f>
        <v>-0.40000000037252903</v>
      </c>
      <c r="G21" s="15">
        <f>SUM(G11,G14,G19)</f>
        <v>-0.40000000037252903</v>
      </c>
      <c r="H21" s="15">
        <f>SUM(H11,H14,H19)</f>
        <v>-0.40000000037252903</v>
      </c>
    </row>
  </sheetData>
  <sheetProtection/>
  <mergeCells count="15">
    <mergeCell ref="A1:H1"/>
    <mergeCell ref="A2:H2"/>
    <mergeCell ref="A5:E5"/>
    <mergeCell ref="A6:E6"/>
    <mergeCell ref="A7:E7"/>
    <mergeCell ref="A17:E17"/>
    <mergeCell ref="A18:E18"/>
    <mergeCell ref="A19:E19"/>
    <mergeCell ref="A21:E21"/>
    <mergeCell ref="A9:E9"/>
    <mergeCell ref="A10:E10"/>
    <mergeCell ref="A11:E11"/>
    <mergeCell ref="A12:H12"/>
    <mergeCell ref="A14:E14"/>
    <mergeCell ref="A15:H1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4">
      <selection activeCell="C59" sqref="C59"/>
    </sheetView>
  </sheetViews>
  <sheetFormatPr defaultColWidth="11.421875" defaultRowHeight="15"/>
  <cols>
    <col min="1" max="1" width="13.57421875" style="52" customWidth="1"/>
    <col min="2" max="2" width="17.57421875" style="52" customWidth="1"/>
    <col min="3" max="3" width="17.57421875" style="395" customWidth="1"/>
    <col min="4" max="4" width="17.57421875" style="409" customWidth="1"/>
    <col min="5" max="5" width="17.57421875" style="201" customWidth="1"/>
    <col min="6" max="6" width="17.57421875" style="211" customWidth="1"/>
    <col min="7" max="7" width="17.57421875" style="1" customWidth="1"/>
    <col min="8" max="8" width="12.140625" style="1" customWidth="1"/>
    <col min="9" max="16384" width="11.421875" style="1" customWidth="1"/>
  </cols>
  <sheetData>
    <row r="1" spans="1:8" ht="24" customHeight="1">
      <c r="A1" s="683" t="s">
        <v>16</v>
      </c>
      <c r="B1" s="683"/>
      <c r="C1" s="683"/>
      <c r="D1" s="683"/>
      <c r="E1" s="683"/>
      <c r="F1" s="683"/>
      <c r="G1" s="683"/>
      <c r="H1" s="683"/>
    </row>
    <row r="2" spans="1:8" s="27" customFormat="1" ht="13.5" thickBot="1">
      <c r="A2" s="26"/>
      <c r="C2" s="387"/>
      <c r="D2" s="397"/>
      <c r="E2" s="410"/>
      <c r="F2" s="423"/>
      <c r="H2" s="28" t="s">
        <v>17</v>
      </c>
    </row>
    <row r="3" spans="1:8" s="27" customFormat="1" ht="26.25" thickBot="1">
      <c r="A3" s="29" t="s">
        <v>18</v>
      </c>
      <c r="B3" s="694" t="s">
        <v>19</v>
      </c>
      <c r="C3" s="695"/>
      <c r="D3" s="695"/>
      <c r="E3" s="695"/>
      <c r="F3" s="695"/>
      <c r="G3" s="695"/>
      <c r="H3" s="696"/>
    </row>
    <row r="4" spans="1:8" s="27" customFormat="1" ht="90" thickBot="1">
      <c r="A4" s="30" t="s">
        <v>20</v>
      </c>
      <c r="B4" s="31" t="s">
        <v>21</v>
      </c>
      <c r="C4" s="388" t="s">
        <v>22</v>
      </c>
      <c r="D4" s="398" t="s">
        <v>23</v>
      </c>
      <c r="E4" s="411" t="s">
        <v>24</v>
      </c>
      <c r="F4" s="424" t="s">
        <v>25</v>
      </c>
      <c r="G4" s="32" t="s">
        <v>26</v>
      </c>
      <c r="H4" s="33" t="s">
        <v>27</v>
      </c>
    </row>
    <row r="5" spans="1:8" s="27" customFormat="1" ht="12.75">
      <c r="A5" s="34">
        <v>6341</v>
      </c>
      <c r="B5" s="35"/>
      <c r="C5" s="389"/>
      <c r="D5" s="399"/>
      <c r="E5" s="412"/>
      <c r="F5" s="425"/>
      <c r="G5" s="36"/>
      <c r="H5" s="37"/>
    </row>
    <row r="6" spans="1:8" s="27" customFormat="1" ht="12.75">
      <c r="A6" s="80">
        <v>6361</v>
      </c>
      <c r="B6" s="81"/>
      <c r="C6" s="390"/>
      <c r="D6" s="400"/>
      <c r="E6" s="413">
        <f>'INT.POM.TAB.PRI.-SVE RAZINE ''17'!C21+'INT.POM.TAB.PRI.-SVE RAZINE ''17'!C30+'INT.POM.TAB.PRI.-SVE RAZINE ''17'!E30+'INT.POM.TAB.PRI.-SVE RAZINE ''17'!G30+'INT.POM.TAB.PRI.-SVE RAZINE ''17'!I30</f>
        <v>10584091</v>
      </c>
      <c r="F6" s="426"/>
      <c r="G6" s="79"/>
      <c r="H6" s="82"/>
    </row>
    <row r="7" spans="1:8" s="27" customFormat="1" ht="12.75">
      <c r="A7" s="80">
        <v>6362</v>
      </c>
      <c r="B7" s="81"/>
      <c r="C7" s="390"/>
      <c r="D7" s="400"/>
      <c r="E7" s="413"/>
      <c r="F7" s="426"/>
      <c r="G7" s="79"/>
      <c r="H7" s="82"/>
    </row>
    <row r="8" spans="1:8" s="27" customFormat="1" ht="12.75">
      <c r="A8" s="80">
        <v>6381</v>
      </c>
      <c r="B8" s="81"/>
      <c r="C8" s="390"/>
      <c r="D8" s="400"/>
      <c r="E8" s="413">
        <f>'INT.POM.TAB.PRI.-SVE RAZINE ''17'!D41</f>
        <v>234494.6</v>
      </c>
      <c r="F8" s="426"/>
      <c r="G8" s="79"/>
      <c r="H8" s="82"/>
    </row>
    <row r="9" spans="1:8" s="27" customFormat="1" ht="12.75">
      <c r="A9" s="80">
        <v>6382</v>
      </c>
      <c r="B9" s="81"/>
      <c r="C9" s="390"/>
      <c r="D9" s="400"/>
      <c r="E9" s="413"/>
      <c r="F9" s="426"/>
      <c r="G9" s="79"/>
      <c r="H9" s="82"/>
    </row>
    <row r="10" spans="1:8" s="27" customFormat="1" ht="12.75">
      <c r="A10" s="80">
        <v>6413</v>
      </c>
      <c r="B10" s="81"/>
      <c r="C10" s="390">
        <f>'INT.POM.TAB.PRI.-SVE RAZINE ''17'!G45</f>
        <v>1000</v>
      </c>
      <c r="D10" s="400"/>
      <c r="E10" s="413"/>
      <c r="F10" s="426"/>
      <c r="G10" s="79"/>
      <c r="H10" s="82"/>
    </row>
    <row r="11" spans="1:8" s="27" customFormat="1" ht="12.75">
      <c r="A11" s="80">
        <v>6419</v>
      </c>
      <c r="B11" s="81"/>
      <c r="C11" s="390"/>
      <c r="D11" s="400"/>
      <c r="E11" s="413"/>
      <c r="F11" s="426"/>
      <c r="G11" s="79"/>
      <c r="H11" s="82"/>
    </row>
    <row r="12" spans="1:8" s="27" customFormat="1" ht="12.75">
      <c r="A12" s="80">
        <v>6422</v>
      </c>
      <c r="B12" s="81"/>
      <c r="C12" s="390"/>
      <c r="D12" s="400"/>
      <c r="E12" s="413"/>
      <c r="F12" s="426"/>
      <c r="G12" s="79"/>
      <c r="H12" s="82"/>
    </row>
    <row r="13" spans="1:8" s="27" customFormat="1" ht="12.75">
      <c r="A13" s="80">
        <v>6526</v>
      </c>
      <c r="B13" s="81"/>
      <c r="C13" s="390"/>
      <c r="D13" s="400">
        <f>'INT.POM.TAB.PRI.-SVE RAZINE ''17'!I47</f>
        <v>29940</v>
      </c>
      <c r="E13" s="413"/>
      <c r="F13" s="426"/>
      <c r="G13" s="79"/>
      <c r="H13" s="82"/>
    </row>
    <row r="14" spans="1:8" s="27" customFormat="1" ht="12.75">
      <c r="A14" s="80">
        <v>6614</v>
      </c>
      <c r="B14" s="81"/>
      <c r="C14" s="390">
        <f>'INT.POM.TAB.PRI.-SVE RAZINE ''17'!H90+'INT.POM.TAB.PRI.-SVE RAZINE ''17'!F90</f>
        <v>20000</v>
      </c>
      <c r="D14" s="400"/>
      <c r="E14" s="413"/>
      <c r="F14" s="426"/>
      <c r="G14" s="79"/>
      <c r="H14" s="82"/>
    </row>
    <row r="15" spans="1:8" s="27" customFormat="1" ht="12.75">
      <c r="A15" s="80">
        <v>6615</v>
      </c>
      <c r="B15" s="81"/>
      <c r="C15" s="390"/>
      <c r="D15" s="400"/>
      <c r="E15" s="413"/>
      <c r="F15" s="426"/>
      <c r="G15" s="79"/>
      <c r="H15" s="82"/>
    </row>
    <row r="16" spans="1:8" s="27" customFormat="1" ht="12.75">
      <c r="A16" s="80">
        <v>6631</v>
      </c>
      <c r="B16" s="81"/>
      <c r="C16" s="390"/>
      <c r="D16" s="400"/>
      <c r="E16" s="413"/>
      <c r="F16" s="426">
        <f>'INT.POM.TAB.PRI.-SVE RAZINE ''17'!J61</f>
        <v>24314</v>
      </c>
      <c r="G16" s="79"/>
      <c r="H16" s="82"/>
    </row>
    <row r="17" spans="1:8" s="27" customFormat="1" ht="12.75">
      <c r="A17" s="80">
        <v>6632</v>
      </c>
      <c r="B17" s="81"/>
      <c r="C17" s="390"/>
      <c r="D17" s="400"/>
      <c r="E17" s="413"/>
      <c r="F17" s="426"/>
      <c r="G17" s="79"/>
      <c r="H17" s="82"/>
    </row>
    <row r="18" spans="1:8" s="27" customFormat="1" ht="12.75">
      <c r="A18" s="80">
        <v>6711</v>
      </c>
      <c r="B18" s="81">
        <f>'INT.POM.TAB.PRI.-SVE RAZINE ''17'!D66</f>
        <v>361381.4</v>
      </c>
      <c r="C18" s="390"/>
      <c r="D18" s="400"/>
      <c r="E18" s="413"/>
      <c r="F18" s="426"/>
      <c r="G18" s="79"/>
      <c r="H18" s="82"/>
    </row>
    <row r="19" spans="1:8" s="27" customFormat="1" ht="12.75">
      <c r="A19" s="80">
        <v>6712</v>
      </c>
      <c r="B19" s="81"/>
      <c r="C19" s="390"/>
      <c r="D19" s="400"/>
      <c r="E19" s="413"/>
      <c r="F19" s="426"/>
      <c r="G19" s="79"/>
      <c r="H19" s="82"/>
    </row>
    <row r="20" spans="1:8" s="27" customFormat="1" ht="12.75">
      <c r="A20" s="80">
        <v>6831</v>
      </c>
      <c r="B20" s="81"/>
      <c r="C20" s="390"/>
      <c r="D20" s="400"/>
      <c r="E20" s="413"/>
      <c r="F20" s="426"/>
      <c r="G20" s="79"/>
      <c r="H20" s="82"/>
    </row>
    <row r="21" spans="1:8" s="27" customFormat="1" ht="13.5" thickBot="1">
      <c r="A21" s="41">
        <v>7211</v>
      </c>
      <c r="B21" s="42"/>
      <c r="C21" s="391"/>
      <c r="D21" s="401"/>
      <c r="E21" s="414"/>
      <c r="F21" s="427"/>
      <c r="G21" s="43"/>
      <c r="H21" s="44"/>
    </row>
    <row r="22" spans="1:8" s="27" customFormat="1" ht="30" customHeight="1" thickBot="1">
      <c r="A22" s="45" t="s">
        <v>28</v>
      </c>
      <c r="B22" s="46">
        <f>SUM(B5:B21)</f>
        <v>361381.4</v>
      </c>
      <c r="C22" s="392">
        <f aca="true" t="shared" si="0" ref="C22:H22">SUM(C5:C21)</f>
        <v>21000</v>
      </c>
      <c r="D22" s="402">
        <f t="shared" si="0"/>
        <v>29940</v>
      </c>
      <c r="E22" s="415">
        <f t="shared" si="0"/>
        <v>10818585.6</v>
      </c>
      <c r="F22" s="428">
        <f t="shared" si="0"/>
        <v>24314</v>
      </c>
      <c r="G22" s="46">
        <f t="shared" si="0"/>
        <v>0</v>
      </c>
      <c r="H22" s="51">
        <f t="shared" si="0"/>
        <v>0</v>
      </c>
    </row>
    <row r="23" spans="1:8" s="27" customFormat="1" ht="28.5" customHeight="1" thickBot="1">
      <c r="A23" s="45" t="s">
        <v>29</v>
      </c>
      <c r="B23" s="691">
        <f>B22+C22+D22+E22+F22+G22+H22</f>
        <v>11255221</v>
      </c>
      <c r="C23" s="692"/>
      <c r="D23" s="692"/>
      <c r="E23" s="692"/>
      <c r="F23" s="692"/>
      <c r="G23" s="692"/>
      <c r="H23" s="693"/>
    </row>
    <row r="24" spans="1:8" ht="13.5" thickBot="1">
      <c r="A24" s="2"/>
      <c r="B24" s="2"/>
      <c r="C24" s="393"/>
      <c r="D24" s="403"/>
      <c r="E24" s="416"/>
      <c r="H24" s="28"/>
    </row>
    <row r="25" spans="1:8" ht="24" customHeight="1" thickBot="1">
      <c r="A25" s="47" t="s">
        <v>18</v>
      </c>
      <c r="B25" s="694" t="s">
        <v>30</v>
      </c>
      <c r="C25" s="695"/>
      <c r="D25" s="695"/>
      <c r="E25" s="695"/>
      <c r="F25" s="695"/>
      <c r="G25" s="695"/>
      <c r="H25" s="696"/>
    </row>
    <row r="26" spans="1:8" ht="90" thickBot="1">
      <c r="A26" s="48" t="s">
        <v>20</v>
      </c>
      <c r="B26" s="31" t="s">
        <v>21</v>
      </c>
      <c r="C26" s="388" t="s">
        <v>22</v>
      </c>
      <c r="D26" s="398" t="s">
        <v>23</v>
      </c>
      <c r="E26" s="411" t="s">
        <v>24</v>
      </c>
      <c r="F26" s="424" t="s">
        <v>25</v>
      </c>
      <c r="G26" s="32" t="s">
        <v>26</v>
      </c>
      <c r="H26" s="33" t="s">
        <v>27</v>
      </c>
    </row>
    <row r="27" spans="1:8" ht="12.75">
      <c r="A27" s="34">
        <v>63</v>
      </c>
      <c r="B27" s="35"/>
      <c r="C27" s="389"/>
      <c r="D27" s="399"/>
      <c r="E27" s="412">
        <f>E6+E10+1000</f>
        <v>10585091</v>
      </c>
      <c r="F27" s="425"/>
      <c r="G27" s="36"/>
      <c r="H27" s="37"/>
    </row>
    <row r="28" spans="1:8" ht="12.75">
      <c r="A28" s="78">
        <v>64</v>
      </c>
      <c r="B28" s="85"/>
      <c r="C28" s="390">
        <f>C10</f>
        <v>1000</v>
      </c>
      <c r="D28" s="404"/>
      <c r="E28" s="417"/>
      <c r="F28" s="429"/>
      <c r="G28" s="86"/>
      <c r="H28" s="87"/>
    </row>
    <row r="29" spans="1:8" ht="12.75">
      <c r="A29" s="78">
        <v>65</v>
      </c>
      <c r="B29" s="83"/>
      <c r="C29" s="390"/>
      <c r="D29" s="400">
        <f>D13</f>
        <v>29940</v>
      </c>
      <c r="E29" s="413"/>
      <c r="F29" s="426"/>
      <c r="G29" s="84"/>
      <c r="H29" s="82"/>
    </row>
    <row r="30" spans="1:8" ht="12.75">
      <c r="A30" s="78">
        <v>66</v>
      </c>
      <c r="B30" s="83"/>
      <c r="C30" s="390">
        <f>C14</f>
        <v>20000</v>
      </c>
      <c r="D30" s="400"/>
      <c r="E30" s="413"/>
      <c r="F30" s="426">
        <f>F16</f>
        <v>24314</v>
      </c>
      <c r="G30" s="84"/>
      <c r="H30" s="82"/>
    </row>
    <row r="31" spans="1:8" ht="12.75">
      <c r="A31" s="78">
        <v>67</v>
      </c>
      <c r="B31" s="83">
        <f>B18-'Plan rashoda i izdataka'!D260</f>
        <v>320000</v>
      </c>
      <c r="C31" s="390"/>
      <c r="D31" s="400"/>
      <c r="E31" s="413"/>
      <c r="F31" s="426"/>
      <c r="G31" s="84"/>
      <c r="H31" s="82"/>
    </row>
    <row r="32" spans="1:8" ht="12.75">
      <c r="A32" s="78">
        <v>68</v>
      </c>
      <c r="B32" s="83"/>
      <c r="C32" s="390"/>
      <c r="D32" s="400"/>
      <c r="E32" s="413"/>
      <c r="F32" s="426"/>
      <c r="G32" s="84"/>
      <c r="H32" s="82"/>
    </row>
    <row r="33" spans="1:8" ht="12.75">
      <c r="A33" s="78">
        <v>72</v>
      </c>
      <c r="B33" s="83"/>
      <c r="C33" s="390"/>
      <c r="D33" s="400"/>
      <c r="E33" s="413"/>
      <c r="F33" s="426"/>
      <c r="G33" s="84"/>
      <c r="H33" s="82"/>
    </row>
    <row r="34" spans="1:8" ht="12.75">
      <c r="A34" s="49"/>
      <c r="B34" s="38"/>
      <c r="C34" s="394"/>
      <c r="D34" s="405"/>
      <c r="E34" s="418"/>
      <c r="F34" s="430"/>
      <c r="G34" s="39"/>
      <c r="H34" s="40"/>
    </row>
    <row r="35" spans="1:8" ht="12.75">
      <c r="A35" s="49"/>
      <c r="B35" s="38"/>
      <c r="C35" s="394"/>
      <c r="D35" s="405"/>
      <c r="E35" s="418"/>
      <c r="F35" s="430"/>
      <c r="G35" s="39"/>
      <c r="H35" s="40"/>
    </row>
    <row r="36" spans="1:8" ht="13.5" thickBot="1">
      <c r="A36" s="50"/>
      <c r="B36" s="42"/>
      <c r="C36" s="391"/>
      <c r="D36" s="401"/>
      <c r="E36" s="414"/>
      <c r="F36" s="427"/>
      <c r="G36" s="43"/>
      <c r="H36" s="44"/>
    </row>
    <row r="37" spans="1:8" s="27" customFormat="1" ht="30" customHeight="1" thickBot="1">
      <c r="A37" s="45" t="s">
        <v>28</v>
      </c>
      <c r="B37" s="46">
        <f>SUM(B27:B36)</f>
        <v>320000</v>
      </c>
      <c r="C37" s="392">
        <f aca="true" t="shared" si="1" ref="C37:H37">SUM(C27:C36)</f>
        <v>21000</v>
      </c>
      <c r="D37" s="402">
        <f t="shared" si="1"/>
        <v>29940</v>
      </c>
      <c r="E37" s="415">
        <f t="shared" si="1"/>
        <v>10585091</v>
      </c>
      <c r="F37" s="428">
        <f t="shared" si="1"/>
        <v>24314</v>
      </c>
      <c r="G37" s="46">
        <f t="shared" si="1"/>
        <v>0</v>
      </c>
      <c r="H37" s="51">
        <f t="shared" si="1"/>
        <v>0</v>
      </c>
    </row>
    <row r="38" spans="1:8" s="27" customFormat="1" ht="28.5" customHeight="1" thickBot="1">
      <c r="A38" s="45" t="s">
        <v>31</v>
      </c>
      <c r="B38" s="691">
        <f>B37+C37+D37+E37+F37+G37+H37</f>
        <v>10980345</v>
      </c>
      <c r="C38" s="692"/>
      <c r="D38" s="692"/>
      <c r="E38" s="692"/>
      <c r="F38" s="692"/>
      <c r="G38" s="692"/>
      <c r="H38" s="693"/>
    </row>
    <row r="39" spans="4:5" ht="13.5" thickBot="1">
      <c r="D39" s="406"/>
      <c r="E39" s="419"/>
    </row>
    <row r="40" spans="1:8" ht="26.25" thickBot="1">
      <c r="A40" s="47" t="s">
        <v>18</v>
      </c>
      <c r="B40" s="694" t="s">
        <v>32</v>
      </c>
      <c r="C40" s="695"/>
      <c r="D40" s="695"/>
      <c r="E40" s="695"/>
      <c r="F40" s="695"/>
      <c r="G40" s="695"/>
      <c r="H40" s="696"/>
    </row>
    <row r="41" spans="1:8" ht="90" thickBot="1">
      <c r="A41" s="48" t="s">
        <v>20</v>
      </c>
      <c r="B41" s="31" t="s">
        <v>21</v>
      </c>
      <c r="C41" s="388" t="s">
        <v>22</v>
      </c>
      <c r="D41" s="398" t="s">
        <v>23</v>
      </c>
      <c r="E41" s="411" t="s">
        <v>24</v>
      </c>
      <c r="F41" s="424" t="s">
        <v>25</v>
      </c>
      <c r="G41" s="32" t="s">
        <v>26</v>
      </c>
      <c r="H41" s="33" t="s">
        <v>27</v>
      </c>
    </row>
    <row r="42" spans="1:8" ht="12.75">
      <c r="A42" s="34">
        <v>63</v>
      </c>
      <c r="B42" s="35"/>
      <c r="C42" s="389"/>
      <c r="D42" s="399"/>
      <c r="E42" s="412">
        <f>E27+1000</f>
        <v>10586091</v>
      </c>
      <c r="F42" s="425"/>
      <c r="G42" s="36"/>
      <c r="H42" s="37"/>
    </row>
    <row r="43" spans="1:8" ht="12.75">
      <c r="A43" s="78">
        <v>64</v>
      </c>
      <c r="B43" s="85"/>
      <c r="C43" s="390">
        <f>C28</f>
        <v>1000</v>
      </c>
      <c r="D43" s="404"/>
      <c r="E43" s="417"/>
      <c r="F43" s="429"/>
      <c r="G43" s="86"/>
      <c r="H43" s="87"/>
    </row>
    <row r="44" spans="1:8" ht="12.75">
      <c r="A44" s="78">
        <v>65</v>
      </c>
      <c r="B44" s="83"/>
      <c r="C44" s="390"/>
      <c r="D44" s="400">
        <f>D29</f>
        <v>29940</v>
      </c>
      <c r="E44" s="413"/>
      <c r="F44" s="426"/>
      <c r="G44" s="84"/>
      <c r="H44" s="82"/>
    </row>
    <row r="45" spans="1:8" ht="12.75">
      <c r="A45" s="78">
        <v>66</v>
      </c>
      <c r="B45" s="83"/>
      <c r="C45" s="390">
        <f>C30</f>
        <v>20000</v>
      </c>
      <c r="D45" s="400"/>
      <c r="E45" s="413"/>
      <c r="F45" s="426">
        <f>F30</f>
        <v>24314</v>
      </c>
      <c r="G45" s="84"/>
      <c r="H45" s="82"/>
    </row>
    <row r="46" spans="1:8" ht="12.75">
      <c r="A46" s="78">
        <v>67</v>
      </c>
      <c r="B46" s="83">
        <f>B31</f>
        <v>320000</v>
      </c>
      <c r="C46" s="390"/>
      <c r="D46" s="400"/>
      <c r="E46" s="413"/>
      <c r="F46" s="426"/>
      <c r="G46" s="84"/>
      <c r="H46" s="82"/>
    </row>
    <row r="47" spans="1:8" ht="13.5" customHeight="1">
      <c r="A47" s="78">
        <v>68</v>
      </c>
      <c r="B47" s="83"/>
      <c r="C47" s="390"/>
      <c r="D47" s="400"/>
      <c r="E47" s="413"/>
      <c r="F47" s="426"/>
      <c r="G47" s="84"/>
      <c r="H47" s="82"/>
    </row>
    <row r="48" spans="1:8" ht="13.5" customHeight="1">
      <c r="A48" s="78">
        <v>72</v>
      </c>
      <c r="B48" s="83"/>
      <c r="C48" s="390"/>
      <c r="D48" s="400"/>
      <c r="E48" s="413"/>
      <c r="F48" s="426"/>
      <c r="G48" s="84"/>
      <c r="H48" s="82"/>
    </row>
    <row r="49" spans="1:8" ht="13.5" customHeight="1">
      <c r="A49" s="49"/>
      <c r="B49" s="38"/>
      <c r="C49" s="394"/>
      <c r="D49" s="405"/>
      <c r="E49" s="418"/>
      <c r="F49" s="430"/>
      <c r="G49" s="39"/>
      <c r="H49" s="40"/>
    </row>
    <row r="50" spans="1:8" ht="13.5" thickBot="1">
      <c r="A50" s="50"/>
      <c r="B50" s="42"/>
      <c r="C50" s="391"/>
      <c r="D50" s="401"/>
      <c r="E50" s="414"/>
      <c r="F50" s="427"/>
      <c r="G50" s="43"/>
      <c r="H50" s="44"/>
    </row>
    <row r="51" spans="1:8" s="27" customFormat="1" ht="30" customHeight="1" thickBot="1">
      <c r="A51" s="45" t="s">
        <v>28</v>
      </c>
      <c r="B51" s="46">
        <f aca="true" t="shared" si="2" ref="B51:G51">SUM(B42:B50)</f>
        <v>320000</v>
      </c>
      <c r="C51" s="392">
        <f t="shared" si="2"/>
        <v>21000</v>
      </c>
      <c r="D51" s="402">
        <f t="shared" si="2"/>
        <v>29940</v>
      </c>
      <c r="E51" s="415">
        <f t="shared" si="2"/>
        <v>10586091</v>
      </c>
      <c r="F51" s="428">
        <f t="shared" si="2"/>
        <v>24314</v>
      </c>
      <c r="G51" s="46">
        <f t="shared" si="2"/>
        <v>0</v>
      </c>
      <c r="H51" s="53">
        <v>0</v>
      </c>
    </row>
    <row r="52" spans="1:8" s="27" customFormat="1" ht="28.5" customHeight="1" thickBot="1">
      <c r="A52" s="45" t="s">
        <v>33</v>
      </c>
      <c r="B52" s="691">
        <f>B51+C51+D51+E51+F51+G51+H51</f>
        <v>10981345</v>
      </c>
      <c r="C52" s="692"/>
      <c r="D52" s="692"/>
      <c r="E52" s="692"/>
      <c r="F52" s="692"/>
      <c r="G52" s="692"/>
      <c r="H52" s="693"/>
    </row>
    <row r="53" spans="1:5" ht="12.75">
      <c r="A53" s="54"/>
      <c r="B53" s="54"/>
      <c r="C53" s="396"/>
      <c r="D53" s="408"/>
      <c r="E53" s="422"/>
    </row>
    <row r="54" spans="1:5" ht="12.75">
      <c r="A54" s="54"/>
      <c r="B54" s="54"/>
      <c r="C54" s="396"/>
      <c r="D54" s="408"/>
      <c r="E54" s="202"/>
    </row>
    <row r="55" spans="1:5" ht="22.5" customHeight="1">
      <c r="A55" s="54"/>
      <c r="B55" s="54"/>
      <c r="C55" s="396"/>
      <c r="D55" s="408"/>
      <c r="E55" s="420"/>
    </row>
    <row r="56" spans="4:5" ht="22.5" customHeight="1">
      <c r="D56" s="407"/>
      <c r="E56" s="421"/>
    </row>
  </sheetData>
  <sheetProtection/>
  <mergeCells count="7">
    <mergeCell ref="B52:H52"/>
    <mergeCell ref="A1:H1"/>
    <mergeCell ref="B3:H3"/>
    <mergeCell ref="B23:H23"/>
    <mergeCell ref="B25:H25"/>
    <mergeCell ref="B38:H38"/>
    <mergeCell ref="B40:H40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6"/>
  <sheetViews>
    <sheetView view="pageBreakPreview" zoomScale="115" zoomScaleSheetLayoutView="115" zoomScalePageLayoutView="0" workbookViewId="0" topLeftCell="A163">
      <selection activeCell="G182" sqref="G182"/>
    </sheetView>
  </sheetViews>
  <sheetFormatPr defaultColWidth="11.421875" defaultRowHeight="19.5" customHeight="1"/>
  <cols>
    <col min="1" max="1" width="13.00390625" style="74" customWidth="1"/>
    <col min="2" max="2" width="36.140625" style="75" customWidth="1"/>
    <col min="3" max="3" width="14.28125" style="76" customWidth="1"/>
    <col min="4" max="4" width="11.421875" style="199" bestFit="1" customWidth="1"/>
    <col min="5" max="5" width="12.421875" style="239" bestFit="1" customWidth="1"/>
    <col min="6" max="6" width="14.140625" style="229" bestFit="1" customWidth="1"/>
    <col min="7" max="7" width="10.8515625" style="209" customWidth="1"/>
    <col min="8" max="8" width="10.8515625" style="219" customWidth="1"/>
    <col min="9" max="9" width="14.28125" style="76" customWidth="1"/>
    <col min="10" max="10" width="10.00390625" style="76" bestFit="1" customWidth="1"/>
    <col min="11" max="11" width="15.140625" style="76" customWidth="1"/>
    <col min="12" max="13" width="12.28125" style="76" bestFit="1" customWidth="1"/>
    <col min="14" max="16384" width="11.421875" style="1" customWidth="1"/>
  </cols>
  <sheetData>
    <row r="1" spans="1:13" ht="23.25" customHeight="1">
      <c r="A1" s="697" t="s">
        <v>34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</row>
    <row r="2" spans="1:13" s="55" customFormat="1" ht="56.25" customHeight="1">
      <c r="A2" s="56" t="s">
        <v>35</v>
      </c>
      <c r="B2" s="57" t="s">
        <v>36</v>
      </c>
      <c r="C2" s="58" t="s">
        <v>37</v>
      </c>
      <c r="D2" s="192" t="s">
        <v>38</v>
      </c>
      <c r="E2" s="230" t="s">
        <v>39</v>
      </c>
      <c r="F2" s="220" t="s">
        <v>40</v>
      </c>
      <c r="G2" s="200" t="s">
        <v>41</v>
      </c>
      <c r="H2" s="210" t="s">
        <v>42</v>
      </c>
      <c r="I2" s="56" t="s">
        <v>43</v>
      </c>
      <c r="J2" s="56" t="s">
        <v>44</v>
      </c>
      <c r="K2" s="59" t="s">
        <v>45</v>
      </c>
      <c r="L2" s="58" t="s">
        <v>46</v>
      </c>
      <c r="M2" s="58" t="s">
        <v>47</v>
      </c>
    </row>
    <row r="3" spans="1:13" ht="19.5" customHeight="1">
      <c r="A3" s="60"/>
      <c r="B3" s="61"/>
      <c r="C3" s="1"/>
      <c r="D3" s="193"/>
      <c r="E3" s="231"/>
      <c r="F3" s="221"/>
      <c r="G3" s="201"/>
      <c r="H3" s="211"/>
      <c r="I3" s="1"/>
      <c r="J3" s="1"/>
      <c r="K3" s="1"/>
      <c r="L3" s="1"/>
      <c r="M3" s="1"/>
    </row>
    <row r="4" spans="1:8" s="55" customFormat="1" ht="19.5" customHeight="1">
      <c r="A4" s="60"/>
      <c r="B4" s="77" t="s">
        <v>138</v>
      </c>
      <c r="C4" s="1"/>
      <c r="D4" s="194"/>
      <c r="E4" s="232"/>
      <c r="F4" s="222"/>
      <c r="G4" s="202"/>
      <c r="H4" s="212"/>
    </row>
    <row r="5" spans="1:13" ht="19.5" customHeight="1">
      <c r="A5" s="60"/>
      <c r="B5" s="61"/>
      <c r="C5" s="1"/>
      <c r="D5" s="193"/>
      <c r="E5" s="231"/>
      <c r="F5" s="221"/>
      <c r="G5" s="201"/>
      <c r="H5" s="211"/>
      <c r="I5" s="1"/>
      <c r="J5" s="1"/>
      <c r="K5" s="1"/>
      <c r="L5" s="1"/>
      <c r="M5" s="1"/>
    </row>
    <row r="6" spans="1:13" s="55" customFormat="1" ht="48.75" customHeight="1">
      <c r="A6" s="62"/>
      <c r="B6" s="71" t="s">
        <v>140</v>
      </c>
      <c r="C6" s="63"/>
      <c r="D6" s="195"/>
      <c r="E6" s="233"/>
      <c r="F6" s="223"/>
      <c r="G6" s="203"/>
      <c r="H6" s="213"/>
      <c r="I6" s="63"/>
      <c r="J6" s="63"/>
      <c r="K6" s="63"/>
      <c r="L6" s="63"/>
      <c r="M6" s="63"/>
    </row>
    <row r="7" spans="1:13" s="55" customFormat="1" ht="19.5" customHeight="1">
      <c r="A7" s="62" t="s">
        <v>139</v>
      </c>
      <c r="B7" s="65" t="s">
        <v>48</v>
      </c>
      <c r="C7" s="191">
        <f aca="true" t="shared" si="0" ref="C7:J7">SUM(C8+C42+C48+C57+C64+C72+C97)</f>
        <v>0</v>
      </c>
      <c r="D7" s="191">
        <f t="shared" si="0"/>
        <v>200000</v>
      </c>
      <c r="E7" s="234">
        <f t="shared" si="0"/>
        <v>0</v>
      </c>
      <c r="F7" s="224">
        <f t="shared" si="0"/>
        <v>0</v>
      </c>
      <c r="G7" s="204">
        <f t="shared" si="0"/>
        <v>0</v>
      </c>
      <c r="H7" s="214">
        <f t="shared" si="0"/>
        <v>0</v>
      </c>
      <c r="I7" s="66">
        <f t="shared" si="0"/>
        <v>0</v>
      </c>
      <c r="J7" s="66">
        <f t="shared" si="0"/>
        <v>0</v>
      </c>
      <c r="K7" s="63">
        <f aca="true" t="shared" si="1" ref="K7:K57">SUM(C7:J7)</f>
        <v>200000</v>
      </c>
      <c r="L7" s="67">
        <f aca="true" t="shared" si="2" ref="L7:M9">K7</f>
        <v>200000</v>
      </c>
      <c r="M7" s="67">
        <f t="shared" si="2"/>
        <v>200000</v>
      </c>
    </row>
    <row r="8" spans="1:13" s="55" customFormat="1" ht="19.5" customHeight="1">
      <c r="A8" s="62">
        <v>32</v>
      </c>
      <c r="B8" s="65" t="s">
        <v>49</v>
      </c>
      <c r="C8" s="66">
        <f>SUM(C9+C14+C22+C32+C34)</f>
        <v>0</v>
      </c>
      <c r="D8" s="191">
        <f aca="true" t="shared" si="3" ref="D8:J8">SUM(D9+D14+D22+D32+D34)</f>
        <v>197945</v>
      </c>
      <c r="E8" s="234">
        <f t="shared" si="3"/>
        <v>0</v>
      </c>
      <c r="F8" s="224">
        <f t="shared" si="3"/>
        <v>0</v>
      </c>
      <c r="G8" s="204">
        <f t="shared" si="3"/>
        <v>0</v>
      </c>
      <c r="H8" s="214">
        <f t="shared" si="3"/>
        <v>0</v>
      </c>
      <c r="I8" s="66">
        <f t="shared" si="3"/>
        <v>0</v>
      </c>
      <c r="J8" s="66">
        <f t="shared" si="3"/>
        <v>0</v>
      </c>
      <c r="K8" s="63">
        <f t="shared" si="1"/>
        <v>197945</v>
      </c>
      <c r="L8" s="67">
        <f t="shared" si="2"/>
        <v>197945</v>
      </c>
      <c r="M8" s="67">
        <f t="shared" si="2"/>
        <v>197945</v>
      </c>
    </row>
    <row r="9" spans="1:13" s="55" customFormat="1" ht="19.5" customHeight="1">
      <c r="A9" s="62">
        <v>321</v>
      </c>
      <c r="B9" s="65" t="s">
        <v>50</v>
      </c>
      <c r="C9" s="66">
        <f>SUM(C10:C13)</f>
        <v>0</v>
      </c>
      <c r="D9" s="191">
        <f aca="true" t="shared" si="4" ref="D9:J9">SUM(D10:D13)</f>
        <v>43800</v>
      </c>
      <c r="E9" s="234">
        <f t="shared" si="4"/>
        <v>0</v>
      </c>
      <c r="F9" s="224">
        <f t="shared" si="4"/>
        <v>0</v>
      </c>
      <c r="G9" s="204">
        <f t="shared" si="4"/>
        <v>0</v>
      </c>
      <c r="H9" s="214">
        <f t="shared" si="4"/>
        <v>0</v>
      </c>
      <c r="I9" s="66">
        <f t="shared" si="4"/>
        <v>0</v>
      </c>
      <c r="J9" s="66">
        <f t="shared" si="4"/>
        <v>0</v>
      </c>
      <c r="K9" s="63">
        <f t="shared" si="1"/>
        <v>43800</v>
      </c>
      <c r="L9" s="66">
        <f t="shared" si="2"/>
        <v>43800</v>
      </c>
      <c r="M9" s="66">
        <f t="shared" si="2"/>
        <v>43800</v>
      </c>
    </row>
    <row r="10" spans="1:13" ht="19.5" customHeight="1">
      <c r="A10" s="68">
        <v>3211</v>
      </c>
      <c r="B10" s="69" t="s">
        <v>51</v>
      </c>
      <c r="C10" s="63"/>
      <c r="D10" s="195">
        <v>27800</v>
      </c>
      <c r="E10" s="233"/>
      <c r="F10" s="223"/>
      <c r="G10" s="203"/>
      <c r="H10" s="213"/>
      <c r="I10" s="63"/>
      <c r="J10" s="63"/>
      <c r="K10" s="63">
        <f t="shared" si="1"/>
        <v>27800</v>
      </c>
      <c r="L10" s="66">
        <f aca="true" t="shared" si="5" ref="L10:M41">K10</f>
        <v>27800</v>
      </c>
      <c r="M10" s="66">
        <f t="shared" si="5"/>
        <v>27800</v>
      </c>
    </row>
    <row r="11" spans="1:13" ht="25.5" customHeight="1">
      <c r="A11" s="68">
        <v>3212</v>
      </c>
      <c r="B11" s="69" t="s">
        <v>52</v>
      </c>
      <c r="C11" s="63"/>
      <c r="D11" s="195"/>
      <c r="E11" s="233"/>
      <c r="F11" s="223"/>
      <c r="G11" s="203"/>
      <c r="H11" s="213"/>
      <c r="I11" s="63"/>
      <c r="J11" s="63"/>
      <c r="K11" s="63">
        <f t="shared" si="1"/>
        <v>0</v>
      </c>
      <c r="L11" s="66">
        <f t="shared" si="5"/>
        <v>0</v>
      </c>
      <c r="M11" s="66">
        <f t="shared" si="5"/>
        <v>0</v>
      </c>
    </row>
    <row r="12" spans="1:13" ht="19.5" customHeight="1">
      <c r="A12" s="68">
        <v>3213</v>
      </c>
      <c r="B12" s="69" t="s">
        <v>53</v>
      </c>
      <c r="C12" s="63"/>
      <c r="D12" s="195">
        <v>16000</v>
      </c>
      <c r="E12" s="233"/>
      <c r="F12" s="223"/>
      <c r="G12" s="203"/>
      <c r="H12" s="213"/>
      <c r="I12" s="63"/>
      <c r="J12" s="63"/>
      <c r="K12" s="63">
        <f t="shared" si="1"/>
        <v>16000</v>
      </c>
      <c r="L12" s="66">
        <f t="shared" si="5"/>
        <v>16000</v>
      </c>
      <c r="M12" s="66">
        <f t="shared" si="5"/>
        <v>16000</v>
      </c>
    </row>
    <row r="13" spans="1:13" ht="19.5" customHeight="1">
      <c r="A13" s="68">
        <v>3214</v>
      </c>
      <c r="B13" s="69" t="s">
        <v>54</v>
      </c>
      <c r="C13" s="63"/>
      <c r="D13" s="195"/>
      <c r="E13" s="233"/>
      <c r="F13" s="223"/>
      <c r="G13" s="203"/>
      <c r="H13" s="213"/>
      <c r="I13" s="63"/>
      <c r="J13" s="63"/>
      <c r="K13" s="63">
        <f t="shared" si="1"/>
        <v>0</v>
      </c>
      <c r="L13" s="66">
        <f t="shared" si="5"/>
        <v>0</v>
      </c>
      <c r="M13" s="66">
        <f t="shared" si="5"/>
        <v>0</v>
      </c>
    </row>
    <row r="14" spans="1:13" s="55" customFormat="1" ht="19.5" customHeight="1">
      <c r="A14" s="62">
        <v>322</v>
      </c>
      <c r="B14" s="65" t="s">
        <v>55</v>
      </c>
      <c r="C14" s="66">
        <f>SUM(C15:C21)</f>
        <v>0</v>
      </c>
      <c r="D14" s="191">
        <f aca="true" t="shared" si="6" ref="D14:J14">SUM(D15:D21)</f>
        <v>75072</v>
      </c>
      <c r="E14" s="234">
        <f t="shared" si="6"/>
        <v>0</v>
      </c>
      <c r="F14" s="224">
        <f t="shared" si="6"/>
        <v>0</v>
      </c>
      <c r="G14" s="204">
        <f t="shared" si="6"/>
        <v>0</v>
      </c>
      <c r="H14" s="214">
        <f t="shared" si="6"/>
        <v>0</v>
      </c>
      <c r="I14" s="66">
        <f t="shared" si="6"/>
        <v>0</v>
      </c>
      <c r="J14" s="66">
        <f t="shared" si="6"/>
        <v>0</v>
      </c>
      <c r="K14" s="63">
        <f t="shared" si="1"/>
        <v>75072</v>
      </c>
      <c r="L14" s="66">
        <f t="shared" si="5"/>
        <v>75072</v>
      </c>
      <c r="M14" s="66">
        <f t="shared" si="5"/>
        <v>75072</v>
      </c>
    </row>
    <row r="15" spans="1:13" ht="19.5" customHeight="1">
      <c r="A15" s="68">
        <v>3221</v>
      </c>
      <c r="B15" s="69" t="s">
        <v>56</v>
      </c>
      <c r="C15" s="63"/>
      <c r="D15" s="195">
        <v>11460</v>
      </c>
      <c r="E15" s="233"/>
      <c r="F15" s="223"/>
      <c r="G15" s="203"/>
      <c r="H15" s="213"/>
      <c r="I15" s="63"/>
      <c r="J15" s="63"/>
      <c r="K15" s="63">
        <f t="shared" si="1"/>
        <v>11460</v>
      </c>
      <c r="L15" s="66">
        <f t="shared" si="5"/>
        <v>11460</v>
      </c>
      <c r="M15" s="66">
        <f t="shared" si="5"/>
        <v>11460</v>
      </c>
    </row>
    <row r="16" spans="1:13" ht="19.5" customHeight="1">
      <c r="A16" s="68">
        <v>3222</v>
      </c>
      <c r="B16" s="69" t="s">
        <v>57</v>
      </c>
      <c r="C16" s="63"/>
      <c r="D16" s="195"/>
      <c r="E16" s="233"/>
      <c r="F16" s="223"/>
      <c r="G16" s="203"/>
      <c r="H16" s="213"/>
      <c r="I16" s="63"/>
      <c r="J16" s="63"/>
      <c r="K16" s="63">
        <f t="shared" si="1"/>
        <v>0</v>
      </c>
      <c r="L16" s="66">
        <f t="shared" si="5"/>
        <v>0</v>
      </c>
      <c r="M16" s="66">
        <f t="shared" si="5"/>
        <v>0</v>
      </c>
    </row>
    <row r="17" spans="1:13" ht="19.5" customHeight="1">
      <c r="A17" s="68">
        <v>3223</v>
      </c>
      <c r="B17" s="69" t="s">
        <v>58</v>
      </c>
      <c r="C17" s="63"/>
      <c r="D17" s="195">
        <v>32084</v>
      </c>
      <c r="E17" s="233"/>
      <c r="F17" s="223"/>
      <c r="G17" s="203"/>
      <c r="H17" s="213"/>
      <c r="I17" s="63"/>
      <c r="J17" s="63"/>
      <c r="K17" s="63">
        <f t="shared" si="1"/>
        <v>32084</v>
      </c>
      <c r="L17" s="66">
        <f t="shared" si="5"/>
        <v>32084</v>
      </c>
      <c r="M17" s="66">
        <f t="shared" si="5"/>
        <v>32084</v>
      </c>
    </row>
    <row r="18" spans="1:13" ht="27" customHeight="1">
      <c r="A18" s="68">
        <v>3224</v>
      </c>
      <c r="B18" s="69" t="s">
        <v>59</v>
      </c>
      <c r="C18" s="63"/>
      <c r="D18" s="195">
        <v>21251</v>
      </c>
      <c r="E18" s="233"/>
      <c r="F18" s="223"/>
      <c r="G18" s="203"/>
      <c r="H18" s="213"/>
      <c r="I18" s="63"/>
      <c r="J18" s="63"/>
      <c r="K18" s="63">
        <f t="shared" si="1"/>
        <v>21251</v>
      </c>
      <c r="L18" s="66">
        <f t="shared" si="5"/>
        <v>21251</v>
      </c>
      <c r="M18" s="66">
        <f t="shared" si="5"/>
        <v>21251</v>
      </c>
    </row>
    <row r="19" spans="1:13" ht="19.5" customHeight="1">
      <c r="A19" s="68">
        <v>3225</v>
      </c>
      <c r="B19" s="69" t="s">
        <v>60</v>
      </c>
      <c r="C19" s="63"/>
      <c r="D19" s="195">
        <v>6280</v>
      </c>
      <c r="E19" s="233"/>
      <c r="F19" s="223"/>
      <c r="G19" s="203"/>
      <c r="H19" s="213"/>
      <c r="I19" s="63"/>
      <c r="J19" s="63"/>
      <c r="K19" s="63">
        <f t="shared" si="1"/>
        <v>6280</v>
      </c>
      <c r="L19" s="66">
        <f t="shared" si="5"/>
        <v>6280</v>
      </c>
      <c r="M19" s="66">
        <f t="shared" si="5"/>
        <v>6280</v>
      </c>
    </row>
    <row r="20" spans="1:13" ht="19.5" customHeight="1">
      <c r="A20" s="68">
        <v>3226</v>
      </c>
      <c r="B20" s="69" t="s">
        <v>61</v>
      </c>
      <c r="C20" s="63"/>
      <c r="D20" s="195"/>
      <c r="E20" s="233"/>
      <c r="F20" s="223"/>
      <c r="G20" s="203"/>
      <c r="H20" s="213"/>
      <c r="I20" s="63"/>
      <c r="J20" s="63"/>
      <c r="K20" s="63">
        <f t="shared" si="1"/>
        <v>0</v>
      </c>
      <c r="L20" s="66">
        <f t="shared" si="5"/>
        <v>0</v>
      </c>
      <c r="M20" s="66">
        <f t="shared" si="5"/>
        <v>0</v>
      </c>
    </row>
    <row r="21" spans="1:13" ht="19.5" customHeight="1">
      <c r="A21" s="68">
        <v>3227</v>
      </c>
      <c r="B21" s="69" t="s">
        <v>62</v>
      </c>
      <c r="C21" s="63"/>
      <c r="D21" s="195">
        <v>3997</v>
      </c>
      <c r="E21" s="233"/>
      <c r="F21" s="223"/>
      <c r="G21" s="203"/>
      <c r="H21" s="213"/>
      <c r="I21" s="63"/>
      <c r="J21" s="63"/>
      <c r="K21" s="63">
        <f t="shared" si="1"/>
        <v>3997</v>
      </c>
      <c r="L21" s="66">
        <f t="shared" si="5"/>
        <v>3997</v>
      </c>
      <c r="M21" s="66">
        <f t="shared" si="5"/>
        <v>3997</v>
      </c>
    </row>
    <row r="22" spans="1:13" s="55" customFormat="1" ht="19.5" customHeight="1">
      <c r="A22" s="62">
        <v>323</v>
      </c>
      <c r="B22" s="65" t="s">
        <v>63</v>
      </c>
      <c r="C22" s="66">
        <f>SUM(C23:C31)</f>
        <v>0</v>
      </c>
      <c r="D22" s="191">
        <f aca="true" t="shared" si="7" ref="D22:J22">SUM(D23:D31)</f>
        <v>76160.5</v>
      </c>
      <c r="E22" s="234">
        <f t="shared" si="7"/>
        <v>0</v>
      </c>
      <c r="F22" s="224">
        <f t="shared" si="7"/>
        <v>0</v>
      </c>
      <c r="G22" s="204">
        <f t="shared" si="7"/>
        <v>0</v>
      </c>
      <c r="H22" s="214">
        <f t="shared" si="7"/>
        <v>0</v>
      </c>
      <c r="I22" s="66">
        <f t="shared" si="7"/>
        <v>0</v>
      </c>
      <c r="J22" s="66">
        <f t="shared" si="7"/>
        <v>0</v>
      </c>
      <c r="K22" s="63">
        <f t="shared" si="1"/>
        <v>76160.5</v>
      </c>
      <c r="L22" s="66">
        <f t="shared" si="5"/>
        <v>76160.5</v>
      </c>
      <c r="M22" s="66">
        <f t="shared" si="5"/>
        <v>76160.5</v>
      </c>
    </row>
    <row r="23" spans="1:13" ht="19.5" customHeight="1">
      <c r="A23" s="68">
        <v>3231</v>
      </c>
      <c r="B23" s="69" t="s">
        <v>64</v>
      </c>
      <c r="C23" s="63"/>
      <c r="D23" s="195">
        <v>14668</v>
      </c>
      <c r="E23" s="233"/>
      <c r="F23" s="223"/>
      <c r="G23" s="203"/>
      <c r="H23" s="213"/>
      <c r="I23" s="63"/>
      <c r="J23" s="63"/>
      <c r="K23" s="63">
        <f t="shared" si="1"/>
        <v>14668</v>
      </c>
      <c r="L23" s="66">
        <f t="shared" si="5"/>
        <v>14668</v>
      </c>
      <c r="M23" s="66">
        <f t="shared" si="5"/>
        <v>14668</v>
      </c>
    </row>
    <row r="24" spans="1:13" ht="19.5" customHeight="1">
      <c r="A24" s="68">
        <v>3232</v>
      </c>
      <c r="B24" s="69" t="s">
        <v>65</v>
      </c>
      <c r="C24" s="63"/>
      <c r="D24" s="195">
        <v>16855</v>
      </c>
      <c r="E24" s="233"/>
      <c r="F24" s="223"/>
      <c r="G24" s="203"/>
      <c r="H24" s="213"/>
      <c r="I24" s="63"/>
      <c r="J24" s="63"/>
      <c r="K24" s="63">
        <f t="shared" si="1"/>
        <v>16855</v>
      </c>
      <c r="L24" s="66">
        <f t="shared" si="5"/>
        <v>16855</v>
      </c>
      <c r="M24" s="66">
        <f t="shared" si="5"/>
        <v>16855</v>
      </c>
    </row>
    <row r="25" spans="1:13" ht="19.5" customHeight="1">
      <c r="A25" s="68">
        <v>3233</v>
      </c>
      <c r="B25" s="69" t="s">
        <v>66</v>
      </c>
      <c r="C25" s="63"/>
      <c r="D25" s="195">
        <v>2560</v>
      </c>
      <c r="E25" s="233"/>
      <c r="F25" s="223"/>
      <c r="G25" s="203"/>
      <c r="H25" s="213"/>
      <c r="I25" s="63"/>
      <c r="J25" s="63"/>
      <c r="K25" s="63">
        <f t="shared" si="1"/>
        <v>2560</v>
      </c>
      <c r="L25" s="66">
        <f t="shared" si="5"/>
        <v>2560</v>
      </c>
      <c r="M25" s="66">
        <f t="shared" si="5"/>
        <v>2560</v>
      </c>
    </row>
    <row r="26" spans="1:13" ht="19.5" customHeight="1">
      <c r="A26" s="68">
        <v>3234</v>
      </c>
      <c r="B26" s="69" t="s">
        <v>67</v>
      </c>
      <c r="C26" s="63"/>
      <c r="D26" s="195">
        <v>10000</v>
      </c>
      <c r="E26" s="233"/>
      <c r="F26" s="223"/>
      <c r="G26" s="203"/>
      <c r="H26" s="213"/>
      <c r="I26" s="63"/>
      <c r="J26" s="63"/>
      <c r="K26" s="63">
        <f t="shared" si="1"/>
        <v>10000</v>
      </c>
      <c r="L26" s="66">
        <f t="shared" si="5"/>
        <v>10000</v>
      </c>
      <c r="M26" s="66">
        <f t="shared" si="5"/>
        <v>10000</v>
      </c>
    </row>
    <row r="27" spans="1:13" ht="19.5" customHeight="1">
      <c r="A27" s="68">
        <v>3235</v>
      </c>
      <c r="B27" s="69" t="s">
        <v>68</v>
      </c>
      <c r="C27" s="63"/>
      <c r="D27" s="195"/>
      <c r="E27" s="233"/>
      <c r="F27" s="223"/>
      <c r="G27" s="203"/>
      <c r="H27" s="213"/>
      <c r="I27" s="63"/>
      <c r="J27" s="63"/>
      <c r="K27" s="63">
        <f t="shared" si="1"/>
        <v>0</v>
      </c>
      <c r="L27" s="66">
        <f t="shared" si="5"/>
        <v>0</v>
      </c>
      <c r="M27" s="66">
        <f t="shared" si="5"/>
        <v>0</v>
      </c>
    </row>
    <row r="28" spans="1:13" ht="19.5" customHeight="1">
      <c r="A28" s="68">
        <v>3236</v>
      </c>
      <c r="B28" s="69" t="s">
        <v>69</v>
      </c>
      <c r="C28" s="63"/>
      <c r="D28" s="195">
        <v>17243</v>
      </c>
      <c r="E28" s="233"/>
      <c r="F28" s="223"/>
      <c r="G28" s="203"/>
      <c r="H28" s="213"/>
      <c r="I28" s="63"/>
      <c r="J28" s="63"/>
      <c r="K28" s="63">
        <f t="shared" si="1"/>
        <v>17243</v>
      </c>
      <c r="L28" s="66">
        <f t="shared" si="5"/>
        <v>17243</v>
      </c>
      <c r="M28" s="66">
        <f t="shared" si="5"/>
        <v>17243</v>
      </c>
    </row>
    <row r="29" spans="1:13" ht="19.5" customHeight="1">
      <c r="A29" s="68">
        <v>3237</v>
      </c>
      <c r="B29" s="69" t="s">
        <v>70</v>
      </c>
      <c r="C29" s="63"/>
      <c r="D29" s="195">
        <v>2860</v>
      </c>
      <c r="E29" s="233"/>
      <c r="F29" s="223"/>
      <c r="G29" s="203"/>
      <c r="H29" s="213"/>
      <c r="I29" s="63"/>
      <c r="J29" s="63"/>
      <c r="K29" s="63">
        <f t="shared" si="1"/>
        <v>2860</v>
      </c>
      <c r="L29" s="66">
        <f t="shared" si="5"/>
        <v>2860</v>
      </c>
      <c r="M29" s="66">
        <f t="shared" si="5"/>
        <v>2860</v>
      </c>
    </row>
    <row r="30" spans="1:13" ht="19.5" customHeight="1">
      <c r="A30" s="68">
        <v>3238</v>
      </c>
      <c r="B30" s="69" t="s">
        <v>71</v>
      </c>
      <c r="C30" s="63"/>
      <c r="D30" s="195">
        <v>7162</v>
      </c>
      <c r="E30" s="233"/>
      <c r="F30" s="223"/>
      <c r="G30" s="203"/>
      <c r="H30" s="213"/>
      <c r="I30" s="63"/>
      <c r="J30" s="63"/>
      <c r="K30" s="63">
        <f t="shared" si="1"/>
        <v>7162</v>
      </c>
      <c r="L30" s="66">
        <f t="shared" si="5"/>
        <v>7162</v>
      </c>
      <c r="M30" s="66">
        <f t="shared" si="5"/>
        <v>7162</v>
      </c>
    </row>
    <row r="31" spans="1:13" ht="19.5" customHeight="1">
      <c r="A31" s="68">
        <v>3239</v>
      </c>
      <c r="B31" s="69" t="s">
        <v>72</v>
      </c>
      <c r="C31" s="63"/>
      <c r="D31" s="195">
        <v>4812.5</v>
      </c>
      <c r="E31" s="233"/>
      <c r="F31" s="223"/>
      <c r="G31" s="203"/>
      <c r="H31" s="213"/>
      <c r="I31" s="63"/>
      <c r="J31" s="63"/>
      <c r="K31" s="63">
        <f t="shared" si="1"/>
        <v>4812.5</v>
      </c>
      <c r="L31" s="66">
        <f t="shared" si="5"/>
        <v>4812.5</v>
      </c>
      <c r="M31" s="66">
        <f t="shared" si="5"/>
        <v>4812.5</v>
      </c>
    </row>
    <row r="32" spans="1:13" s="55" customFormat="1" ht="27" customHeight="1">
      <c r="A32" s="62">
        <v>324</v>
      </c>
      <c r="B32" s="65" t="s">
        <v>73</v>
      </c>
      <c r="C32" s="66">
        <f>SUM(C33)</f>
        <v>0</v>
      </c>
      <c r="D32" s="191">
        <f aca="true" t="shared" si="8" ref="D32:J32">SUM(D33)</f>
        <v>0</v>
      </c>
      <c r="E32" s="234">
        <f t="shared" si="8"/>
        <v>0</v>
      </c>
      <c r="F32" s="224">
        <f t="shared" si="8"/>
        <v>0</v>
      </c>
      <c r="G32" s="204">
        <f t="shared" si="8"/>
        <v>0</v>
      </c>
      <c r="H32" s="214">
        <f t="shared" si="8"/>
        <v>0</v>
      </c>
      <c r="I32" s="66">
        <f t="shared" si="8"/>
        <v>0</v>
      </c>
      <c r="J32" s="66">
        <f t="shared" si="8"/>
        <v>0</v>
      </c>
      <c r="K32" s="63">
        <f t="shared" si="1"/>
        <v>0</v>
      </c>
      <c r="L32" s="66">
        <f t="shared" si="5"/>
        <v>0</v>
      </c>
      <c r="M32" s="66">
        <f t="shared" si="5"/>
        <v>0</v>
      </c>
    </row>
    <row r="33" spans="1:13" ht="28.5" customHeight="1">
      <c r="A33" s="68">
        <v>3241</v>
      </c>
      <c r="B33" s="69" t="s">
        <v>73</v>
      </c>
      <c r="C33" s="63"/>
      <c r="D33" s="195"/>
      <c r="E33" s="233"/>
      <c r="F33" s="223"/>
      <c r="G33" s="203"/>
      <c r="H33" s="213"/>
      <c r="I33" s="63"/>
      <c r="J33" s="63"/>
      <c r="K33" s="63">
        <f t="shared" si="1"/>
        <v>0</v>
      </c>
      <c r="L33" s="66">
        <f t="shared" si="5"/>
        <v>0</v>
      </c>
      <c r="M33" s="66">
        <f t="shared" si="5"/>
        <v>0</v>
      </c>
    </row>
    <row r="34" spans="1:13" s="55" customFormat="1" ht="19.5" customHeight="1">
      <c r="A34" s="62">
        <v>329</v>
      </c>
      <c r="B34" s="65" t="s">
        <v>74</v>
      </c>
      <c r="C34" s="66">
        <f>SUM(C35:C41)</f>
        <v>0</v>
      </c>
      <c r="D34" s="191">
        <f aca="true" t="shared" si="9" ref="D34:J34">SUM(D35:D41)</f>
        <v>2912.5</v>
      </c>
      <c r="E34" s="234">
        <f t="shared" si="9"/>
        <v>0</v>
      </c>
      <c r="F34" s="224">
        <f t="shared" si="9"/>
        <v>0</v>
      </c>
      <c r="G34" s="204">
        <f t="shared" si="9"/>
        <v>0</v>
      </c>
      <c r="H34" s="214">
        <f t="shared" si="9"/>
        <v>0</v>
      </c>
      <c r="I34" s="66">
        <f t="shared" si="9"/>
        <v>0</v>
      </c>
      <c r="J34" s="66">
        <f t="shared" si="9"/>
        <v>0</v>
      </c>
      <c r="K34" s="63">
        <f t="shared" si="1"/>
        <v>2912.5</v>
      </c>
      <c r="L34" s="66">
        <f t="shared" si="5"/>
        <v>2912.5</v>
      </c>
      <c r="M34" s="66">
        <f t="shared" si="5"/>
        <v>2912.5</v>
      </c>
    </row>
    <row r="35" spans="1:13" ht="28.5" customHeight="1">
      <c r="A35" s="68">
        <v>3291</v>
      </c>
      <c r="B35" s="69" t="s">
        <v>75</v>
      </c>
      <c r="C35" s="63"/>
      <c r="D35" s="195"/>
      <c r="E35" s="233"/>
      <c r="F35" s="223"/>
      <c r="G35" s="203"/>
      <c r="H35" s="213"/>
      <c r="I35" s="63"/>
      <c r="J35" s="63"/>
      <c r="K35" s="63">
        <f t="shared" si="1"/>
        <v>0</v>
      </c>
      <c r="L35" s="66">
        <f t="shared" si="5"/>
        <v>0</v>
      </c>
      <c r="M35" s="66">
        <f t="shared" si="5"/>
        <v>0</v>
      </c>
    </row>
    <row r="36" spans="1:13" ht="19.5" customHeight="1">
      <c r="A36" s="68">
        <v>3292</v>
      </c>
      <c r="B36" s="69" t="s">
        <v>76</v>
      </c>
      <c r="C36" s="63"/>
      <c r="D36" s="195"/>
      <c r="E36" s="233"/>
      <c r="F36" s="223"/>
      <c r="G36" s="203"/>
      <c r="H36" s="213"/>
      <c r="I36" s="63"/>
      <c r="J36" s="63"/>
      <c r="K36" s="63">
        <f t="shared" si="1"/>
        <v>0</v>
      </c>
      <c r="L36" s="66">
        <f t="shared" si="5"/>
        <v>0</v>
      </c>
      <c r="M36" s="66">
        <f t="shared" si="5"/>
        <v>0</v>
      </c>
    </row>
    <row r="37" spans="1:13" ht="19.5" customHeight="1">
      <c r="A37" s="68">
        <v>3293</v>
      </c>
      <c r="B37" s="69" t="s">
        <v>77</v>
      </c>
      <c r="C37" s="63"/>
      <c r="D37" s="195">
        <v>500</v>
      </c>
      <c r="E37" s="233"/>
      <c r="F37" s="223"/>
      <c r="G37" s="203"/>
      <c r="H37" s="213"/>
      <c r="I37" s="63"/>
      <c r="J37" s="63"/>
      <c r="K37" s="63">
        <f t="shared" si="1"/>
        <v>500</v>
      </c>
      <c r="L37" s="66">
        <f t="shared" si="5"/>
        <v>500</v>
      </c>
      <c r="M37" s="66">
        <f t="shared" si="5"/>
        <v>500</v>
      </c>
    </row>
    <row r="38" spans="1:13" ht="19.5" customHeight="1">
      <c r="A38" s="68">
        <v>3294</v>
      </c>
      <c r="B38" s="69" t="s">
        <v>78</v>
      </c>
      <c r="C38" s="63"/>
      <c r="D38" s="195">
        <v>900</v>
      </c>
      <c r="E38" s="233"/>
      <c r="F38" s="223"/>
      <c r="G38" s="203"/>
      <c r="H38" s="213"/>
      <c r="I38" s="63"/>
      <c r="J38" s="63"/>
      <c r="K38" s="63">
        <f t="shared" si="1"/>
        <v>900</v>
      </c>
      <c r="L38" s="66">
        <f t="shared" si="5"/>
        <v>900</v>
      </c>
      <c r="M38" s="66">
        <f t="shared" si="5"/>
        <v>900</v>
      </c>
    </row>
    <row r="39" spans="1:13" ht="19.5" customHeight="1">
      <c r="A39" s="68">
        <v>3295</v>
      </c>
      <c r="B39" s="69" t="s">
        <v>79</v>
      </c>
      <c r="C39" s="63"/>
      <c r="D39" s="195">
        <v>1012.5</v>
      </c>
      <c r="E39" s="233"/>
      <c r="F39" s="223"/>
      <c r="G39" s="203"/>
      <c r="H39" s="213"/>
      <c r="I39" s="63"/>
      <c r="J39" s="63"/>
      <c r="K39" s="63">
        <f t="shared" si="1"/>
        <v>1012.5</v>
      </c>
      <c r="L39" s="66">
        <f t="shared" si="5"/>
        <v>1012.5</v>
      </c>
      <c r="M39" s="66">
        <f t="shared" si="5"/>
        <v>1012.5</v>
      </c>
    </row>
    <row r="40" spans="1:13" ht="19.5" customHeight="1">
      <c r="A40" s="68">
        <v>3296</v>
      </c>
      <c r="B40" s="69" t="s">
        <v>80</v>
      </c>
      <c r="C40" s="63"/>
      <c r="D40" s="195"/>
      <c r="E40" s="233"/>
      <c r="F40" s="223"/>
      <c r="G40" s="203"/>
      <c r="H40" s="213"/>
      <c r="I40" s="63"/>
      <c r="J40" s="63"/>
      <c r="K40" s="63">
        <f t="shared" si="1"/>
        <v>0</v>
      </c>
      <c r="L40" s="66">
        <f t="shared" si="5"/>
        <v>0</v>
      </c>
      <c r="M40" s="66">
        <f t="shared" si="5"/>
        <v>0</v>
      </c>
    </row>
    <row r="41" spans="1:13" ht="19.5" customHeight="1">
      <c r="A41" s="68">
        <v>3299</v>
      </c>
      <c r="B41" s="69" t="s">
        <v>74</v>
      </c>
      <c r="C41" s="63"/>
      <c r="D41" s="195">
        <v>500</v>
      </c>
      <c r="E41" s="233"/>
      <c r="F41" s="223"/>
      <c r="G41" s="203"/>
      <c r="H41" s="213"/>
      <c r="I41" s="63"/>
      <c r="J41" s="63"/>
      <c r="K41" s="63">
        <f t="shared" si="1"/>
        <v>500</v>
      </c>
      <c r="L41" s="66">
        <f t="shared" si="5"/>
        <v>500</v>
      </c>
      <c r="M41" s="66">
        <f t="shared" si="5"/>
        <v>500</v>
      </c>
    </row>
    <row r="42" spans="1:13" s="55" customFormat="1" ht="19.5" customHeight="1">
      <c r="A42" s="62">
        <v>34</v>
      </c>
      <c r="B42" s="65" t="s">
        <v>81</v>
      </c>
      <c r="C42" s="66">
        <f>SUM(C43)</f>
        <v>0</v>
      </c>
      <c r="D42" s="191">
        <f aca="true" t="shared" si="10" ref="D42:J42">SUM(D43)</f>
        <v>2055</v>
      </c>
      <c r="E42" s="234">
        <f t="shared" si="10"/>
        <v>0</v>
      </c>
      <c r="F42" s="224">
        <f t="shared" si="10"/>
        <v>0</v>
      </c>
      <c r="G42" s="204">
        <f t="shared" si="10"/>
        <v>0</v>
      </c>
      <c r="H42" s="214">
        <f t="shared" si="10"/>
        <v>0</v>
      </c>
      <c r="I42" s="66">
        <f t="shared" si="10"/>
        <v>0</v>
      </c>
      <c r="J42" s="66">
        <f t="shared" si="10"/>
        <v>0</v>
      </c>
      <c r="K42" s="63">
        <f t="shared" si="1"/>
        <v>2055</v>
      </c>
      <c r="L42" s="67">
        <f>K42</f>
        <v>2055</v>
      </c>
      <c r="M42" s="67">
        <f>L42</f>
        <v>2055</v>
      </c>
    </row>
    <row r="43" spans="1:13" s="55" customFormat="1" ht="19.5" customHeight="1">
      <c r="A43" s="62">
        <v>343</v>
      </c>
      <c r="B43" s="65" t="s">
        <v>82</v>
      </c>
      <c r="C43" s="66">
        <f>SUM(C44:C47)</f>
        <v>0</v>
      </c>
      <c r="D43" s="191">
        <f aca="true" t="shared" si="11" ref="D43:J43">SUM(D44:D47)</f>
        <v>2055</v>
      </c>
      <c r="E43" s="234">
        <f t="shared" si="11"/>
        <v>0</v>
      </c>
      <c r="F43" s="224">
        <f t="shared" si="11"/>
        <v>0</v>
      </c>
      <c r="G43" s="204">
        <f t="shared" si="11"/>
        <v>0</v>
      </c>
      <c r="H43" s="214">
        <f t="shared" si="11"/>
        <v>0</v>
      </c>
      <c r="I43" s="66">
        <f t="shared" si="11"/>
        <v>0</v>
      </c>
      <c r="J43" s="66">
        <f t="shared" si="11"/>
        <v>0</v>
      </c>
      <c r="K43" s="63">
        <f t="shared" si="1"/>
        <v>2055</v>
      </c>
      <c r="L43" s="66">
        <f>K43</f>
        <v>2055</v>
      </c>
      <c r="M43" s="66">
        <f>L43</f>
        <v>2055</v>
      </c>
    </row>
    <row r="44" spans="1:13" ht="27.75" customHeight="1">
      <c r="A44" s="68">
        <v>3431</v>
      </c>
      <c r="B44" s="69" t="s">
        <v>83</v>
      </c>
      <c r="C44" s="63"/>
      <c r="D44" s="195"/>
      <c r="E44" s="233"/>
      <c r="F44" s="223"/>
      <c r="G44" s="203"/>
      <c r="H44" s="213"/>
      <c r="I44" s="63"/>
      <c r="J44" s="63"/>
      <c r="K44" s="63">
        <f t="shared" si="1"/>
        <v>0</v>
      </c>
      <c r="L44" s="66">
        <f aca="true" t="shared" si="12" ref="L44:M47">K44</f>
        <v>0</v>
      </c>
      <c r="M44" s="66">
        <f t="shared" si="12"/>
        <v>0</v>
      </c>
    </row>
    <row r="45" spans="1:13" ht="24" customHeight="1">
      <c r="A45" s="68">
        <v>3432</v>
      </c>
      <c r="B45" s="69" t="s">
        <v>84</v>
      </c>
      <c r="C45" s="63"/>
      <c r="D45" s="195"/>
      <c r="E45" s="233"/>
      <c r="F45" s="223"/>
      <c r="G45" s="203"/>
      <c r="H45" s="213"/>
      <c r="I45" s="63"/>
      <c r="J45" s="63"/>
      <c r="K45" s="63">
        <f t="shared" si="1"/>
        <v>0</v>
      </c>
      <c r="L45" s="66">
        <f t="shared" si="12"/>
        <v>0</v>
      </c>
      <c r="M45" s="66">
        <f t="shared" si="12"/>
        <v>0</v>
      </c>
    </row>
    <row r="46" spans="1:13" ht="19.5" customHeight="1">
      <c r="A46" s="68">
        <v>3433</v>
      </c>
      <c r="B46" s="69" t="s">
        <v>85</v>
      </c>
      <c r="C46" s="63"/>
      <c r="D46" s="195"/>
      <c r="E46" s="233"/>
      <c r="F46" s="223"/>
      <c r="G46" s="203"/>
      <c r="H46" s="213"/>
      <c r="I46" s="63"/>
      <c r="J46" s="63"/>
      <c r="K46" s="63">
        <f t="shared" si="1"/>
        <v>0</v>
      </c>
      <c r="L46" s="66">
        <f t="shared" si="12"/>
        <v>0</v>
      </c>
      <c r="M46" s="66">
        <f t="shared" si="12"/>
        <v>0</v>
      </c>
    </row>
    <row r="47" spans="1:13" ht="19.5" customHeight="1">
      <c r="A47" s="68">
        <v>3434</v>
      </c>
      <c r="B47" s="69" t="s">
        <v>86</v>
      </c>
      <c r="C47" s="63"/>
      <c r="D47" s="195">
        <v>2055</v>
      </c>
      <c r="E47" s="233"/>
      <c r="F47" s="223"/>
      <c r="G47" s="203"/>
      <c r="H47" s="213"/>
      <c r="I47" s="63"/>
      <c r="J47" s="63"/>
      <c r="K47" s="63">
        <f t="shared" si="1"/>
        <v>2055</v>
      </c>
      <c r="L47" s="66">
        <f t="shared" si="12"/>
        <v>2055</v>
      </c>
      <c r="M47" s="66">
        <f t="shared" si="12"/>
        <v>2055</v>
      </c>
    </row>
    <row r="48" spans="1:13" s="55" customFormat="1" ht="24.75" customHeight="1">
      <c r="A48" s="62">
        <v>37</v>
      </c>
      <c r="B48" s="65" t="s">
        <v>87</v>
      </c>
      <c r="C48" s="66">
        <f>SUM(C49+C54)</f>
        <v>0</v>
      </c>
      <c r="D48" s="191">
        <f aca="true" t="shared" si="13" ref="D48:J48">SUM(D49+D54)</f>
        <v>0</v>
      </c>
      <c r="E48" s="234">
        <f t="shared" si="13"/>
        <v>0</v>
      </c>
      <c r="F48" s="224">
        <f t="shared" si="13"/>
        <v>0</v>
      </c>
      <c r="G48" s="204">
        <f t="shared" si="13"/>
        <v>0</v>
      </c>
      <c r="H48" s="214">
        <f t="shared" si="13"/>
        <v>0</v>
      </c>
      <c r="I48" s="66">
        <f t="shared" si="13"/>
        <v>0</v>
      </c>
      <c r="J48" s="66">
        <f t="shared" si="13"/>
        <v>0</v>
      </c>
      <c r="K48" s="63">
        <f t="shared" si="1"/>
        <v>0</v>
      </c>
      <c r="L48" s="67">
        <f>K48</f>
        <v>0</v>
      </c>
      <c r="M48" s="67">
        <f>L48</f>
        <v>0</v>
      </c>
    </row>
    <row r="49" spans="1:13" s="55" customFormat="1" ht="29.25" customHeight="1">
      <c r="A49" s="62">
        <v>371</v>
      </c>
      <c r="B49" s="65" t="s">
        <v>88</v>
      </c>
      <c r="C49" s="66">
        <f>SUM(C50:C53)</f>
        <v>0</v>
      </c>
      <c r="D49" s="191">
        <f aca="true" t="shared" si="14" ref="D49:J49">SUM(D50:D53)</f>
        <v>0</v>
      </c>
      <c r="E49" s="234">
        <f t="shared" si="14"/>
        <v>0</v>
      </c>
      <c r="F49" s="224">
        <f t="shared" si="14"/>
        <v>0</v>
      </c>
      <c r="G49" s="204">
        <f t="shared" si="14"/>
        <v>0</v>
      </c>
      <c r="H49" s="214">
        <f t="shared" si="14"/>
        <v>0</v>
      </c>
      <c r="I49" s="66">
        <f t="shared" si="14"/>
        <v>0</v>
      </c>
      <c r="J49" s="66">
        <f t="shared" si="14"/>
        <v>0</v>
      </c>
      <c r="K49" s="63">
        <f t="shared" si="1"/>
        <v>0</v>
      </c>
      <c r="L49" s="66">
        <f>K49</f>
        <v>0</v>
      </c>
      <c r="M49" s="66">
        <f>L49</f>
        <v>0</v>
      </c>
    </row>
    <row r="50" spans="1:13" ht="23.25" customHeight="1">
      <c r="A50" s="68">
        <v>3711</v>
      </c>
      <c r="B50" s="69" t="s">
        <v>89</v>
      </c>
      <c r="C50" s="63"/>
      <c r="D50" s="195"/>
      <c r="E50" s="233"/>
      <c r="F50" s="223"/>
      <c r="G50" s="203"/>
      <c r="H50" s="213"/>
      <c r="I50" s="63"/>
      <c r="J50" s="63"/>
      <c r="K50" s="63">
        <f t="shared" si="1"/>
        <v>0</v>
      </c>
      <c r="L50" s="66">
        <f aca="true" t="shared" si="15" ref="L50:M53">K50</f>
        <v>0</v>
      </c>
      <c r="M50" s="66">
        <f t="shared" si="15"/>
        <v>0</v>
      </c>
    </row>
    <row r="51" spans="1:13" ht="23.25" customHeight="1">
      <c r="A51" s="68">
        <v>3712</v>
      </c>
      <c r="B51" s="69" t="s">
        <v>90</v>
      </c>
      <c r="C51" s="63"/>
      <c r="D51" s="195"/>
      <c r="E51" s="233"/>
      <c r="F51" s="223"/>
      <c r="G51" s="203"/>
      <c r="H51" s="213"/>
      <c r="I51" s="63"/>
      <c r="J51" s="63"/>
      <c r="K51" s="63">
        <f t="shared" si="1"/>
        <v>0</v>
      </c>
      <c r="L51" s="66">
        <f t="shared" si="15"/>
        <v>0</v>
      </c>
      <c r="M51" s="66">
        <f t="shared" si="15"/>
        <v>0</v>
      </c>
    </row>
    <row r="52" spans="1:13" ht="24.75" customHeight="1">
      <c r="A52" s="68">
        <v>3713</v>
      </c>
      <c r="B52" s="69" t="s">
        <v>91</v>
      </c>
      <c r="C52" s="63"/>
      <c r="D52" s="195"/>
      <c r="E52" s="233"/>
      <c r="F52" s="223"/>
      <c r="G52" s="203"/>
      <c r="H52" s="213"/>
      <c r="I52" s="63"/>
      <c r="J52" s="63"/>
      <c r="K52" s="63">
        <f t="shared" si="1"/>
        <v>0</v>
      </c>
      <c r="L52" s="66">
        <f t="shared" si="15"/>
        <v>0</v>
      </c>
      <c r="M52" s="66">
        <f t="shared" si="15"/>
        <v>0</v>
      </c>
    </row>
    <row r="53" spans="1:13" ht="25.5" customHeight="1">
      <c r="A53" s="68">
        <v>3714</v>
      </c>
      <c r="B53" s="69" t="s">
        <v>92</v>
      </c>
      <c r="C53" s="63"/>
      <c r="D53" s="195"/>
      <c r="E53" s="233"/>
      <c r="F53" s="223"/>
      <c r="G53" s="203"/>
      <c r="H53" s="213"/>
      <c r="I53" s="63"/>
      <c r="J53" s="63"/>
      <c r="K53" s="63">
        <f t="shared" si="1"/>
        <v>0</v>
      </c>
      <c r="L53" s="66">
        <f t="shared" si="15"/>
        <v>0</v>
      </c>
      <c r="M53" s="66">
        <f t="shared" si="15"/>
        <v>0</v>
      </c>
    </row>
    <row r="54" spans="1:13" s="55" customFormat="1" ht="24" customHeight="1">
      <c r="A54" s="62">
        <v>372</v>
      </c>
      <c r="B54" s="65" t="s">
        <v>93</v>
      </c>
      <c r="C54" s="66">
        <f>SUM(C55:C56)</f>
        <v>0</v>
      </c>
      <c r="D54" s="191">
        <f aca="true" t="shared" si="16" ref="D54:J54">SUM(D55:D56)</f>
        <v>0</v>
      </c>
      <c r="E54" s="234">
        <f t="shared" si="16"/>
        <v>0</v>
      </c>
      <c r="F54" s="224">
        <f t="shared" si="16"/>
        <v>0</v>
      </c>
      <c r="G54" s="204">
        <f t="shared" si="16"/>
        <v>0</v>
      </c>
      <c r="H54" s="214">
        <f t="shared" si="16"/>
        <v>0</v>
      </c>
      <c r="I54" s="66">
        <f t="shared" si="16"/>
        <v>0</v>
      </c>
      <c r="J54" s="66">
        <f t="shared" si="16"/>
        <v>0</v>
      </c>
      <c r="K54" s="63">
        <f t="shared" si="1"/>
        <v>0</v>
      </c>
      <c r="L54" s="67">
        <f aca="true" t="shared" si="17" ref="L54:M58">K54</f>
        <v>0</v>
      </c>
      <c r="M54" s="67">
        <f t="shared" si="17"/>
        <v>0</v>
      </c>
    </row>
    <row r="55" spans="1:13" ht="19.5" customHeight="1">
      <c r="A55" s="68">
        <v>3721</v>
      </c>
      <c r="B55" s="69" t="s">
        <v>94</v>
      </c>
      <c r="C55" s="63"/>
      <c r="D55" s="195"/>
      <c r="E55" s="233"/>
      <c r="F55" s="223"/>
      <c r="G55" s="203"/>
      <c r="H55" s="213"/>
      <c r="I55" s="63"/>
      <c r="J55" s="63"/>
      <c r="K55" s="63">
        <f t="shared" si="1"/>
        <v>0</v>
      </c>
      <c r="L55" s="63">
        <f t="shared" si="17"/>
        <v>0</v>
      </c>
      <c r="M55" s="63">
        <f t="shared" si="17"/>
        <v>0</v>
      </c>
    </row>
    <row r="56" spans="1:13" ht="19.5" customHeight="1">
      <c r="A56" s="68">
        <v>3722</v>
      </c>
      <c r="B56" s="69" t="s">
        <v>95</v>
      </c>
      <c r="C56" s="63"/>
      <c r="D56" s="195"/>
      <c r="E56" s="233"/>
      <c r="F56" s="223"/>
      <c r="G56" s="203"/>
      <c r="H56" s="213"/>
      <c r="I56" s="63"/>
      <c r="J56" s="63"/>
      <c r="K56" s="63">
        <f t="shared" si="1"/>
        <v>0</v>
      </c>
      <c r="L56" s="63">
        <f t="shared" si="17"/>
        <v>0</v>
      </c>
      <c r="M56" s="63">
        <f t="shared" si="17"/>
        <v>0</v>
      </c>
    </row>
    <row r="57" spans="1:13" s="55" customFormat="1" ht="19.5" customHeight="1">
      <c r="A57" s="62">
        <v>38</v>
      </c>
      <c r="B57" s="65" t="s">
        <v>96</v>
      </c>
      <c r="C57" s="66">
        <f>SUM(C58+C61)</f>
        <v>0</v>
      </c>
      <c r="D57" s="191">
        <f aca="true" t="shared" si="18" ref="D57:J57">SUM(D58+D61)</f>
        <v>0</v>
      </c>
      <c r="E57" s="234">
        <f t="shared" si="18"/>
        <v>0</v>
      </c>
      <c r="F57" s="224">
        <f t="shared" si="18"/>
        <v>0</v>
      </c>
      <c r="G57" s="204">
        <f t="shared" si="18"/>
        <v>0</v>
      </c>
      <c r="H57" s="214">
        <f t="shared" si="18"/>
        <v>0</v>
      </c>
      <c r="I57" s="66">
        <f t="shared" si="18"/>
        <v>0</v>
      </c>
      <c r="J57" s="66">
        <f t="shared" si="18"/>
        <v>0</v>
      </c>
      <c r="K57" s="63">
        <f t="shared" si="1"/>
        <v>0</v>
      </c>
      <c r="L57" s="67">
        <f t="shared" si="17"/>
        <v>0</v>
      </c>
      <c r="M57" s="67">
        <f t="shared" si="17"/>
        <v>0</v>
      </c>
    </row>
    <row r="58" spans="1:13" s="55" customFormat="1" ht="19.5" customHeight="1">
      <c r="A58" s="62">
        <v>381</v>
      </c>
      <c r="B58" s="65" t="s">
        <v>97</v>
      </c>
      <c r="C58" s="66">
        <f>SUM(C59:C60)</f>
        <v>0</v>
      </c>
      <c r="D58" s="191">
        <f aca="true" t="shared" si="19" ref="D58:J58">SUM(D59:D60)</f>
        <v>0</v>
      </c>
      <c r="E58" s="234">
        <f t="shared" si="19"/>
        <v>0</v>
      </c>
      <c r="F58" s="224">
        <f t="shared" si="19"/>
        <v>0</v>
      </c>
      <c r="G58" s="204">
        <f t="shared" si="19"/>
        <v>0</v>
      </c>
      <c r="H58" s="214">
        <f t="shared" si="19"/>
        <v>0</v>
      </c>
      <c r="I58" s="66">
        <f t="shared" si="19"/>
        <v>0</v>
      </c>
      <c r="J58" s="66">
        <f t="shared" si="19"/>
        <v>0</v>
      </c>
      <c r="K58" s="63">
        <f aca="true" t="shared" si="20" ref="K58:K130">SUM(C58:J58)</f>
        <v>0</v>
      </c>
      <c r="L58" s="66">
        <f t="shared" si="17"/>
        <v>0</v>
      </c>
      <c r="M58" s="66">
        <f t="shared" si="17"/>
        <v>0</v>
      </c>
    </row>
    <row r="59" spans="1:13" ht="19.5" customHeight="1">
      <c r="A59" s="68">
        <v>3811</v>
      </c>
      <c r="B59" s="69" t="s">
        <v>98</v>
      </c>
      <c r="C59" s="63"/>
      <c r="D59" s="195"/>
      <c r="E59" s="233"/>
      <c r="F59" s="223"/>
      <c r="G59" s="203"/>
      <c r="H59" s="213"/>
      <c r="I59" s="63"/>
      <c r="J59" s="63"/>
      <c r="K59" s="63">
        <f t="shared" si="20"/>
        <v>0</v>
      </c>
      <c r="L59" s="66">
        <f aca="true" t="shared" si="21" ref="L59:M63">K59</f>
        <v>0</v>
      </c>
      <c r="M59" s="66">
        <f t="shared" si="21"/>
        <v>0</v>
      </c>
    </row>
    <row r="60" spans="1:13" ht="19.5" customHeight="1">
      <c r="A60" s="68">
        <v>3812</v>
      </c>
      <c r="B60" s="69" t="s">
        <v>99</v>
      </c>
      <c r="C60" s="63"/>
      <c r="D60" s="195"/>
      <c r="E60" s="233"/>
      <c r="F60" s="223"/>
      <c r="G60" s="203"/>
      <c r="H60" s="213"/>
      <c r="I60" s="63"/>
      <c r="J60" s="63"/>
      <c r="K60" s="63">
        <f t="shared" si="20"/>
        <v>0</v>
      </c>
      <c r="L60" s="66">
        <f t="shared" si="21"/>
        <v>0</v>
      </c>
      <c r="M60" s="66">
        <f t="shared" si="21"/>
        <v>0</v>
      </c>
    </row>
    <row r="61" spans="1:13" s="55" customFormat="1" ht="19.5" customHeight="1">
      <c r="A61" s="62">
        <v>382</v>
      </c>
      <c r="B61" s="65" t="s">
        <v>100</v>
      </c>
      <c r="C61" s="66">
        <f>SUM(C62:C63)</f>
        <v>0</v>
      </c>
      <c r="D61" s="191">
        <f aca="true" t="shared" si="22" ref="D61:J61">SUM(D62:D63)</f>
        <v>0</v>
      </c>
      <c r="E61" s="234">
        <f t="shared" si="22"/>
        <v>0</v>
      </c>
      <c r="F61" s="224">
        <f t="shared" si="22"/>
        <v>0</v>
      </c>
      <c r="G61" s="204">
        <f t="shared" si="22"/>
        <v>0</v>
      </c>
      <c r="H61" s="214">
        <f t="shared" si="22"/>
        <v>0</v>
      </c>
      <c r="I61" s="66">
        <f t="shared" si="22"/>
        <v>0</v>
      </c>
      <c r="J61" s="66">
        <f t="shared" si="22"/>
        <v>0</v>
      </c>
      <c r="K61" s="63">
        <f t="shared" si="20"/>
        <v>0</v>
      </c>
      <c r="L61" s="66">
        <f t="shared" si="21"/>
        <v>0</v>
      </c>
      <c r="M61" s="66">
        <f t="shared" si="21"/>
        <v>0</v>
      </c>
    </row>
    <row r="62" spans="1:13" ht="23.25" customHeight="1">
      <c r="A62" s="68">
        <v>3821</v>
      </c>
      <c r="B62" s="69" t="s">
        <v>101</v>
      </c>
      <c r="C62" s="63"/>
      <c r="D62" s="195"/>
      <c r="E62" s="233"/>
      <c r="F62" s="223"/>
      <c r="G62" s="203"/>
      <c r="H62" s="213"/>
      <c r="I62" s="63"/>
      <c r="J62" s="63"/>
      <c r="K62" s="63">
        <f t="shared" si="20"/>
        <v>0</v>
      </c>
      <c r="L62" s="66">
        <f t="shared" si="21"/>
        <v>0</v>
      </c>
      <c r="M62" s="66">
        <f t="shared" si="21"/>
        <v>0</v>
      </c>
    </row>
    <row r="63" spans="1:13" ht="25.5" customHeight="1">
      <c r="A63" s="68">
        <v>3822</v>
      </c>
      <c r="B63" s="69" t="s">
        <v>102</v>
      </c>
      <c r="C63" s="63"/>
      <c r="D63" s="195"/>
      <c r="E63" s="233"/>
      <c r="F63" s="223"/>
      <c r="G63" s="203"/>
      <c r="H63" s="213"/>
      <c r="I63" s="63"/>
      <c r="J63" s="63"/>
      <c r="K63" s="63">
        <f t="shared" si="20"/>
        <v>0</v>
      </c>
      <c r="L63" s="66">
        <f t="shared" si="21"/>
        <v>0</v>
      </c>
      <c r="M63" s="66">
        <f t="shared" si="21"/>
        <v>0</v>
      </c>
    </row>
    <row r="64" spans="1:13" s="55" customFormat="1" ht="30" customHeight="1">
      <c r="A64" s="62">
        <v>41</v>
      </c>
      <c r="B64" s="65" t="s">
        <v>103</v>
      </c>
      <c r="C64" s="66">
        <f>SUM(C65)</f>
        <v>0</v>
      </c>
      <c r="D64" s="191">
        <f aca="true" t="shared" si="23" ref="D64:J64">SUM(D65)</f>
        <v>0</v>
      </c>
      <c r="E64" s="234">
        <f t="shared" si="23"/>
        <v>0</v>
      </c>
      <c r="F64" s="224">
        <f t="shared" si="23"/>
        <v>0</v>
      </c>
      <c r="G64" s="204">
        <f t="shared" si="23"/>
        <v>0</v>
      </c>
      <c r="H64" s="214">
        <f t="shared" si="23"/>
        <v>0</v>
      </c>
      <c r="I64" s="66">
        <f t="shared" si="23"/>
        <v>0</v>
      </c>
      <c r="J64" s="66">
        <f t="shared" si="23"/>
        <v>0</v>
      </c>
      <c r="K64" s="63">
        <f t="shared" si="20"/>
        <v>0</v>
      </c>
      <c r="L64" s="67">
        <f>K64</f>
        <v>0</v>
      </c>
      <c r="M64" s="67">
        <f>L64</f>
        <v>0</v>
      </c>
    </row>
    <row r="65" spans="1:13" s="55" customFormat="1" ht="19.5" customHeight="1">
      <c r="A65" s="62">
        <v>412</v>
      </c>
      <c r="B65" s="65" t="s">
        <v>104</v>
      </c>
      <c r="C65" s="66">
        <f>SUM(C66:C71)</f>
        <v>0</v>
      </c>
      <c r="D65" s="191">
        <f aca="true" t="shared" si="24" ref="D65:J65">SUM(D66:D71)</f>
        <v>0</v>
      </c>
      <c r="E65" s="234">
        <f t="shared" si="24"/>
        <v>0</v>
      </c>
      <c r="F65" s="224">
        <f t="shared" si="24"/>
        <v>0</v>
      </c>
      <c r="G65" s="204">
        <f t="shared" si="24"/>
        <v>0</v>
      </c>
      <c r="H65" s="214">
        <f t="shared" si="24"/>
        <v>0</v>
      </c>
      <c r="I65" s="66">
        <f t="shared" si="24"/>
        <v>0</v>
      </c>
      <c r="J65" s="66">
        <f t="shared" si="24"/>
        <v>0</v>
      </c>
      <c r="K65" s="63">
        <f t="shared" si="20"/>
        <v>0</v>
      </c>
      <c r="L65" s="66">
        <f>K65</f>
        <v>0</v>
      </c>
      <c r="M65" s="66">
        <f>L65</f>
        <v>0</v>
      </c>
    </row>
    <row r="66" spans="1:13" ht="19.5" customHeight="1">
      <c r="A66" s="68">
        <v>4121</v>
      </c>
      <c r="B66" s="69" t="s">
        <v>105</v>
      </c>
      <c r="C66" s="63"/>
      <c r="D66" s="195"/>
      <c r="E66" s="233"/>
      <c r="F66" s="223"/>
      <c r="G66" s="203"/>
      <c r="H66" s="213"/>
      <c r="I66" s="63"/>
      <c r="J66" s="63"/>
      <c r="K66" s="63">
        <f t="shared" si="20"/>
        <v>0</v>
      </c>
      <c r="L66" s="66">
        <f aca="true" t="shared" si="25" ref="L66:M71">K66</f>
        <v>0</v>
      </c>
      <c r="M66" s="66">
        <f t="shared" si="25"/>
        <v>0</v>
      </c>
    </row>
    <row r="67" spans="1:13" ht="19.5" customHeight="1">
      <c r="A67" s="68">
        <v>4122</v>
      </c>
      <c r="B67" s="69" t="s">
        <v>106</v>
      </c>
      <c r="C67" s="63"/>
      <c r="D67" s="195"/>
      <c r="E67" s="233"/>
      <c r="F67" s="223"/>
      <c r="G67" s="203"/>
      <c r="H67" s="213"/>
      <c r="I67" s="63"/>
      <c r="J67" s="63"/>
      <c r="K67" s="63">
        <f t="shared" si="20"/>
        <v>0</v>
      </c>
      <c r="L67" s="66">
        <f t="shared" si="25"/>
        <v>0</v>
      </c>
      <c r="M67" s="66">
        <f t="shared" si="25"/>
        <v>0</v>
      </c>
    </row>
    <row r="68" spans="1:13" ht="19.5" customHeight="1">
      <c r="A68" s="68">
        <v>4123</v>
      </c>
      <c r="B68" s="69" t="s">
        <v>107</v>
      </c>
      <c r="C68" s="63"/>
      <c r="D68" s="195"/>
      <c r="E68" s="233"/>
      <c r="F68" s="223"/>
      <c r="G68" s="203"/>
      <c r="H68" s="213"/>
      <c r="I68" s="63"/>
      <c r="J68" s="63"/>
      <c r="K68" s="63">
        <f t="shared" si="20"/>
        <v>0</v>
      </c>
      <c r="L68" s="66">
        <f t="shared" si="25"/>
        <v>0</v>
      </c>
      <c r="M68" s="66">
        <f t="shared" si="25"/>
        <v>0</v>
      </c>
    </row>
    <row r="69" spans="1:13" ht="19.5" customHeight="1">
      <c r="A69" s="68">
        <v>4124</v>
      </c>
      <c r="B69" s="69" t="s">
        <v>108</v>
      </c>
      <c r="C69" s="63"/>
      <c r="D69" s="195"/>
      <c r="E69" s="233"/>
      <c r="F69" s="223"/>
      <c r="G69" s="203"/>
      <c r="H69" s="213"/>
      <c r="I69" s="63"/>
      <c r="J69" s="63"/>
      <c r="K69" s="63">
        <f t="shared" si="20"/>
        <v>0</v>
      </c>
      <c r="L69" s="66">
        <f t="shared" si="25"/>
        <v>0</v>
      </c>
      <c r="M69" s="66">
        <f t="shared" si="25"/>
        <v>0</v>
      </c>
    </row>
    <row r="70" spans="1:13" ht="19.5" customHeight="1">
      <c r="A70" s="68">
        <v>4125</v>
      </c>
      <c r="B70" s="69" t="s">
        <v>109</v>
      </c>
      <c r="C70" s="63"/>
      <c r="D70" s="195"/>
      <c r="E70" s="233"/>
      <c r="F70" s="223"/>
      <c r="G70" s="203"/>
      <c r="H70" s="213"/>
      <c r="I70" s="63"/>
      <c r="J70" s="63"/>
      <c r="K70" s="63">
        <f t="shared" si="20"/>
        <v>0</v>
      </c>
      <c r="L70" s="66">
        <f t="shared" si="25"/>
        <v>0</v>
      </c>
      <c r="M70" s="66">
        <f t="shared" si="25"/>
        <v>0</v>
      </c>
    </row>
    <row r="71" spans="1:13" ht="19.5" customHeight="1">
      <c r="A71" s="68">
        <v>4126</v>
      </c>
      <c r="B71" s="69" t="s">
        <v>110</v>
      </c>
      <c r="C71" s="63"/>
      <c r="D71" s="195"/>
      <c r="E71" s="233"/>
      <c r="F71" s="223"/>
      <c r="G71" s="203"/>
      <c r="H71" s="213"/>
      <c r="I71" s="63"/>
      <c r="J71" s="63"/>
      <c r="K71" s="63">
        <f t="shared" si="20"/>
        <v>0</v>
      </c>
      <c r="L71" s="66">
        <f t="shared" si="25"/>
        <v>0</v>
      </c>
      <c r="M71" s="66">
        <f t="shared" si="25"/>
        <v>0</v>
      </c>
    </row>
    <row r="72" spans="1:13" s="55" customFormat="1" ht="24.75" customHeight="1">
      <c r="A72" s="62">
        <v>42</v>
      </c>
      <c r="B72" s="65" t="s">
        <v>111</v>
      </c>
      <c r="C72" s="66">
        <f aca="true" t="shared" si="26" ref="C72:J72">SUM(C73+C78+C87+C89+C94)</f>
        <v>0</v>
      </c>
      <c r="D72" s="191">
        <f t="shared" si="26"/>
        <v>0</v>
      </c>
      <c r="E72" s="234">
        <f t="shared" si="26"/>
        <v>0</v>
      </c>
      <c r="F72" s="224">
        <f t="shared" si="26"/>
        <v>0</v>
      </c>
      <c r="G72" s="204">
        <f t="shared" si="26"/>
        <v>0</v>
      </c>
      <c r="H72" s="214">
        <f t="shared" si="26"/>
        <v>0</v>
      </c>
      <c r="I72" s="66">
        <f t="shared" si="26"/>
        <v>0</v>
      </c>
      <c r="J72" s="66">
        <f t="shared" si="26"/>
        <v>0</v>
      </c>
      <c r="K72" s="63">
        <f t="shared" si="20"/>
        <v>0</v>
      </c>
      <c r="L72" s="67">
        <f>K72</f>
        <v>0</v>
      </c>
      <c r="M72" s="67">
        <f>L72</f>
        <v>0</v>
      </c>
    </row>
    <row r="73" spans="1:13" s="55" customFormat="1" ht="19.5" customHeight="1">
      <c r="A73" s="62">
        <v>421</v>
      </c>
      <c r="B73" s="65" t="s">
        <v>112</v>
      </c>
      <c r="C73" s="66">
        <f>SUM(C74:C77)</f>
        <v>0</v>
      </c>
      <c r="D73" s="191">
        <f aca="true" t="shared" si="27" ref="D73:J73">SUM(D74:D77)</f>
        <v>0</v>
      </c>
      <c r="E73" s="234">
        <f t="shared" si="27"/>
        <v>0</v>
      </c>
      <c r="F73" s="224">
        <f t="shared" si="27"/>
        <v>0</v>
      </c>
      <c r="G73" s="204">
        <f t="shared" si="27"/>
        <v>0</v>
      </c>
      <c r="H73" s="214">
        <f t="shared" si="27"/>
        <v>0</v>
      </c>
      <c r="I73" s="66">
        <f t="shared" si="27"/>
        <v>0</v>
      </c>
      <c r="J73" s="66">
        <f t="shared" si="27"/>
        <v>0</v>
      </c>
      <c r="K73" s="63">
        <f t="shared" si="20"/>
        <v>0</v>
      </c>
      <c r="L73" s="66">
        <f>K73</f>
        <v>0</v>
      </c>
      <c r="M73" s="66">
        <f>L73</f>
        <v>0</v>
      </c>
    </row>
    <row r="74" spans="1:13" ht="19.5" customHeight="1">
      <c r="A74" s="68">
        <v>4211</v>
      </c>
      <c r="B74" s="69" t="s">
        <v>113</v>
      </c>
      <c r="C74" s="63"/>
      <c r="D74" s="195"/>
      <c r="E74" s="233"/>
      <c r="F74" s="223"/>
      <c r="G74" s="203"/>
      <c r="H74" s="213"/>
      <c r="I74" s="63"/>
      <c r="J74" s="63"/>
      <c r="K74" s="63">
        <f t="shared" si="20"/>
        <v>0</v>
      </c>
      <c r="L74" s="66">
        <f aca="true" t="shared" si="28" ref="L74:M96">K74</f>
        <v>0</v>
      </c>
      <c r="M74" s="66">
        <f t="shared" si="28"/>
        <v>0</v>
      </c>
    </row>
    <row r="75" spans="1:13" ht="19.5" customHeight="1">
      <c r="A75" s="68">
        <v>4212</v>
      </c>
      <c r="B75" s="69" t="s">
        <v>114</v>
      </c>
      <c r="C75" s="63"/>
      <c r="D75" s="195"/>
      <c r="E75" s="233"/>
      <c r="F75" s="223"/>
      <c r="G75" s="203"/>
      <c r="H75" s="213"/>
      <c r="I75" s="63"/>
      <c r="J75" s="63"/>
      <c r="K75" s="63">
        <f t="shared" si="20"/>
        <v>0</v>
      </c>
      <c r="L75" s="66">
        <f t="shared" si="28"/>
        <v>0</v>
      </c>
      <c r="M75" s="66">
        <f t="shared" si="28"/>
        <v>0</v>
      </c>
    </row>
    <row r="76" spans="1:13" ht="19.5" customHeight="1">
      <c r="A76" s="68">
        <v>4213</v>
      </c>
      <c r="B76" s="69" t="s">
        <v>115</v>
      </c>
      <c r="C76" s="63"/>
      <c r="D76" s="195"/>
      <c r="E76" s="233"/>
      <c r="F76" s="223"/>
      <c r="G76" s="203"/>
      <c r="H76" s="213"/>
      <c r="I76" s="63"/>
      <c r="J76" s="63"/>
      <c r="K76" s="63">
        <f t="shared" si="20"/>
        <v>0</v>
      </c>
      <c r="L76" s="66">
        <f t="shared" si="28"/>
        <v>0</v>
      </c>
      <c r="M76" s="66">
        <f t="shared" si="28"/>
        <v>0</v>
      </c>
    </row>
    <row r="77" spans="1:13" ht="19.5" customHeight="1">
      <c r="A77" s="68">
        <v>4214</v>
      </c>
      <c r="B77" s="69" t="s">
        <v>116</v>
      </c>
      <c r="C77" s="63"/>
      <c r="D77" s="195"/>
      <c r="E77" s="233"/>
      <c r="F77" s="223"/>
      <c r="G77" s="203"/>
      <c r="H77" s="213"/>
      <c r="I77" s="63"/>
      <c r="J77" s="63"/>
      <c r="K77" s="63">
        <f t="shared" si="20"/>
        <v>0</v>
      </c>
      <c r="L77" s="66">
        <f t="shared" si="28"/>
        <v>0</v>
      </c>
      <c r="M77" s="66">
        <f t="shared" si="28"/>
        <v>0</v>
      </c>
    </row>
    <row r="78" spans="1:13" s="55" customFormat="1" ht="19.5" customHeight="1">
      <c r="A78" s="62">
        <v>422</v>
      </c>
      <c r="B78" s="65" t="s">
        <v>117</v>
      </c>
      <c r="C78" s="66">
        <f aca="true" t="shared" si="29" ref="C78:J78">SUM(C79:C86)</f>
        <v>0</v>
      </c>
      <c r="D78" s="191">
        <f t="shared" si="29"/>
        <v>0</v>
      </c>
      <c r="E78" s="234">
        <f t="shared" si="29"/>
        <v>0</v>
      </c>
      <c r="F78" s="224">
        <f t="shared" si="29"/>
        <v>0</v>
      </c>
      <c r="G78" s="204">
        <f t="shared" si="29"/>
        <v>0</v>
      </c>
      <c r="H78" s="214">
        <f t="shared" si="29"/>
        <v>0</v>
      </c>
      <c r="I78" s="66">
        <f t="shared" si="29"/>
        <v>0</v>
      </c>
      <c r="J78" s="66">
        <f t="shared" si="29"/>
        <v>0</v>
      </c>
      <c r="K78" s="63">
        <f t="shared" si="20"/>
        <v>0</v>
      </c>
      <c r="L78" s="66">
        <f t="shared" si="28"/>
        <v>0</v>
      </c>
      <c r="M78" s="66">
        <f t="shared" si="28"/>
        <v>0</v>
      </c>
    </row>
    <row r="79" spans="1:13" ht="19.5" customHeight="1">
      <c r="A79" s="68">
        <v>4221</v>
      </c>
      <c r="B79" s="69" t="s">
        <v>118</v>
      </c>
      <c r="C79" s="63"/>
      <c r="D79" s="195"/>
      <c r="E79" s="233"/>
      <c r="F79" s="223"/>
      <c r="G79" s="203"/>
      <c r="H79" s="213"/>
      <c r="I79" s="63"/>
      <c r="J79" s="63"/>
      <c r="K79" s="63">
        <f t="shared" si="20"/>
        <v>0</v>
      </c>
      <c r="L79" s="66">
        <f t="shared" si="28"/>
        <v>0</v>
      </c>
      <c r="M79" s="66">
        <f t="shared" si="28"/>
        <v>0</v>
      </c>
    </row>
    <row r="80" spans="1:13" ht="19.5" customHeight="1">
      <c r="A80" s="68">
        <v>4222</v>
      </c>
      <c r="B80" s="69" t="s">
        <v>119</v>
      </c>
      <c r="C80" s="63"/>
      <c r="D80" s="195"/>
      <c r="E80" s="233"/>
      <c r="F80" s="223"/>
      <c r="G80" s="203"/>
      <c r="H80" s="213"/>
      <c r="I80" s="63"/>
      <c r="J80" s="63"/>
      <c r="K80" s="63">
        <f t="shared" si="20"/>
        <v>0</v>
      </c>
      <c r="L80" s="66">
        <f t="shared" si="28"/>
        <v>0</v>
      </c>
      <c r="M80" s="66">
        <f t="shared" si="28"/>
        <v>0</v>
      </c>
    </row>
    <row r="81" spans="1:13" ht="19.5" customHeight="1">
      <c r="A81" s="68">
        <v>4223</v>
      </c>
      <c r="B81" s="69" t="s">
        <v>120</v>
      </c>
      <c r="C81" s="63"/>
      <c r="D81" s="195"/>
      <c r="E81" s="233"/>
      <c r="F81" s="223"/>
      <c r="G81" s="203"/>
      <c r="H81" s="213"/>
      <c r="I81" s="63"/>
      <c r="J81" s="63"/>
      <c r="K81" s="63">
        <f t="shared" si="20"/>
        <v>0</v>
      </c>
      <c r="L81" s="66">
        <f t="shared" si="28"/>
        <v>0</v>
      </c>
      <c r="M81" s="66">
        <f t="shared" si="28"/>
        <v>0</v>
      </c>
    </row>
    <row r="82" spans="1:13" ht="19.5" customHeight="1">
      <c r="A82" s="68">
        <v>4224</v>
      </c>
      <c r="B82" s="69" t="s">
        <v>121</v>
      </c>
      <c r="C82" s="63"/>
      <c r="D82" s="195"/>
      <c r="E82" s="233"/>
      <c r="F82" s="223"/>
      <c r="G82" s="203"/>
      <c r="H82" s="213"/>
      <c r="I82" s="63"/>
      <c r="J82" s="63"/>
      <c r="K82" s="63">
        <f t="shared" si="20"/>
        <v>0</v>
      </c>
      <c r="L82" s="66">
        <f t="shared" si="28"/>
        <v>0</v>
      </c>
      <c r="M82" s="66">
        <f t="shared" si="28"/>
        <v>0</v>
      </c>
    </row>
    <row r="83" spans="1:13" ht="19.5" customHeight="1">
      <c r="A83" s="68">
        <v>4225</v>
      </c>
      <c r="B83" s="69" t="s">
        <v>122</v>
      </c>
      <c r="C83" s="63"/>
      <c r="D83" s="195"/>
      <c r="E83" s="233"/>
      <c r="F83" s="223"/>
      <c r="G83" s="203"/>
      <c r="H83" s="213"/>
      <c r="I83" s="63"/>
      <c r="J83" s="63"/>
      <c r="K83" s="63">
        <f t="shared" si="20"/>
        <v>0</v>
      </c>
      <c r="L83" s="66">
        <f t="shared" si="28"/>
        <v>0</v>
      </c>
      <c r="M83" s="66">
        <f t="shared" si="28"/>
        <v>0</v>
      </c>
    </row>
    <row r="84" spans="1:13" ht="19.5" customHeight="1">
      <c r="A84" s="68">
        <v>4226</v>
      </c>
      <c r="B84" s="69" t="s">
        <v>123</v>
      </c>
      <c r="C84" s="63"/>
      <c r="D84" s="195"/>
      <c r="E84" s="233"/>
      <c r="F84" s="223"/>
      <c r="G84" s="203"/>
      <c r="H84" s="213"/>
      <c r="I84" s="63"/>
      <c r="J84" s="63"/>
      <c r="K84" s="63">
        <f t="shared" si="20"/>
        <v>0</v>
      </c>
      <c r="L84" s="66">
        <f t="shared" si="28"/>
        <v>0</v>
      </c>
      <c r="M84" s="66">
        <f t="shared" si="28"/>
        <v>0</v>
      </c>
    </row>
    <row r="85" spans="1:13" ht="25.5" customHeight="1">
      <c r="A85" s="68">
        <v>4227</v>
      </c>
      <c r="B85" s="69" t="s">
        <v>124</v>
      </c>
      <c r="C85" s="63"/>
      <c r="D85" s="195"/>
      <c r="E85" s="233"/>
      <c r="F85" s="223"/>
      <c r="G85" s="203"/>
      <c r="H85" s="213"/>
      <c r="I85" s="63"/>
      <c r="J85" s="63"/>
      <c r="K85" s="63">
        <f t="shared" si="20"/>
        <v>0</v>
      </c>
      <c r="L85" s="66">
        <f t="shared" si="28"/>
        <v>0</v>
      </c>
      <c r="M85" s="66">
        <f t="shared" si="28"/>
        <v>0</v>
      </c>
    </row>
    <row r="86" spans="1:13" ht="19.5" customHeight="1">
      <c r="A86" s="68">
        <v>4228</v>
      </c>
      <c r="B86" s="69" t="s">
        <v>125</v>
      </c>
      <c r="C86" s="63"/>
      <c r="D86" s="195"/>
      <c r="E86" s="233"/>
      <c r="F86" s="223"/>
      <c r="G86" s="203"/>
      <c r="H86" s="213"/>
      <c r="I86" s="63"/>
      <c r="J86" s="63"/>
      <c r="K86" s="63">
        <f t="shared" si="20"/>
        <v>0</v>
      </c>
      <c r="L86" s="66">
        <f t="shared" si="28"/>
        <v>0</v>
      </c>
      <c r="M86" s="66">
        <f t="shared" si="28"/>
        <v>0</v>
      </c>
    </row>
    <row r="87" spans="1:13" s="55" customFormat="1" ht="19.5" customHeight="1">
      <c r="A87" s="62">
        <v>423</v>
      </c>
      <c r="B87" s="65" t="s">
        <v>126</v>
      </c>
      <c r="C87" s="66">
        <f>SUM(C88)</f>
        <v>0</v>
      </c>
      <c r="D87" s="191">
        <f aca="true" t="shared" si="30" ref="D87:J87">SUM(D88)</f>
        <v>0</v>
      </c>
      <c r="E87" s="234">
        <f t="shared" si="30"/>
        <v>0</v>
      </c>
      <c r="F87" s="224">
        <f t="shared" si="30"/>
        <v>0</v>
      </c>
      <c r="G87" s="204">
        <f t="shared" si="30"/>
        <v>0</v>
      </c>
      <c r="H87" s="214">
        <f t="shared" si="30"/>
        <v>0</v>
      </c>
      <c r="I87" s="66">
        <f t="shared" si="30"/>
        <v>0</v>
      </c>
      <c r="J87" s="66">
        <f t="shared" si="30"/>
        <v>0</v>
      </c>
      <c r="K87" s="63">
        <f t="shared" si="20"/>
        <v>0</v>
      </c>
      <c r="L87" s="66">
        <f t="shared" si="28"/>
        <v>0</v>
      </c>
      <c r="M87" s="66">
        <f t="shared" si="28"/>
        <v>0</v>
      </c>
    </row>
    <row r="88" spans="1:13" ht="19.5" customHeight="1">
      <c r="A88" s="68">
        <v>4231</v>
      </c>
      <c r="B88" s="69" t="s">
        <v>127</v>
      </c>
      <c r="C88" s="63"/>
      <c r="D88" s="195"/>
      <c r="E88" s="233"/>
      <c r="F88" s="223"/>
      <c r="G88" s="203"/>
      <c r="H88" s="213"/>
      <c r="I88" s="63"/>
      <c r="J88" s="63"/>
      <c r="K88" s="63">
        <f t="shared" si="20"/>
        <v>0</v>
      </c>
      <c r="L88" s="66">
        <f t="shared" si="28"/>
        <v>0</v>
      </c>
      <c r="M88" s="66">
        <f t="shared" si="28"/>
        <v>0</v>
      </c>
    </row>
    <row r="89" spans="1:13" s="55" customFormat="1" ht="26.25" customHeight="1">
      <c r="A89" s="62">
        <v>424</v>
      </c>
      <c r="B89" s="65" t="s">
        <v>128</v>
      </c>
      <c r="C89" s="66">
        <f>SUM(C90:C93)</f>
        <v>0</v>
      </c>
      <c r="D89" s="191">
        <f aca="true" t="shared" si="31" ref="D89:J89">SUM(D90:D93)</f>
        <v>0</v>
      </c>
      <c r="E89" s="234">
        <f t="shared" si="31"/>
        <v>0</v>
      </c>
      <c r="F89" s="224">
        <f t="shared" si="31"/>
        <v>0</v>
      </c>
      <c r="G89" s="204">
        <f t="shared" si="31"/>
        <v>0</v>
      </c>
      <c r="H89" s="214">
        <f t="shared" si="31"/>
        <v>0</v>
      </c>
      <c r="I89" s="66">
        <f t="shared" si="31"/>
        <v>0</v>
      </c>
      <c r="J89" s="66">
        <f t="shared" si="31"/>
        <v>0</v>
      </c>
      <c r="K89" s="63">
        <f t="shared" si="20"/>
        <v>0</v>
      </c>
      <c r="L89" s="66">
        <f t="shared" si="28"/>
        <v>0</v>
      </c>
      <c r="M89" s="66">
        <f t="shared" si="28"/>
        <v>0</v>
      </c>
    </row>
    <row r="90" spans="1:13" ht="19.5" customHeight="1">
      <c r="A90" s="68">
        <v>4241</v>
      </c>
      <c r="B90" s="69" t="s">
        <v>129</v>
      </c>
      <c r="C90" s="63"/>
      <c r="D90" s="195"/>
      <c r="E90" s="233"/>
      <c r="F90" s="223"/>
      <c r="G90" s="203"/>
      <c r="H90" s="213"/>
      <c r="I90" s="63"/>
      <c r="J90" s="63"/>
      <c r="K90" s="63">
        <f t="shared" si="20"/>
        <v>0</v>
      </c>
      <c r="L90" s="66">
        <f t="shared" si="28"/>
        <v>0</v>
      </c>
      <c r="M90" s="66">
        <f t="shared" si="28"/>
        <v>0</v>
      </c>
    </row>
    <row r="91" spans="1:13" s="55" customFormat="1" ht="19.5" customHeight="1">
      <c r="A91" s="68">
        <v>4242</v>
      </c>
      <c r="B91" s="69" t="s">
        <v>130</v>
      </c>
      <c r="C91" s="63"/>
      <c r="D91" s="191"/>
      <c r="E91" s="234"/>
      <c r="F91" s="224"/>
      <c r="G91" s="204"/>
      <c r="H91" s="214"/>
      <c r="I91" s="66"/>
      <c r="J91" s="66"/>
      <c r="K91" s="63">
        <f t="shared" si="20"/>
        <v>0</v>
      </c>
      <c r="L91" s="66">
        <f t="shared" si="28"/>
        <v>0</v>
      </c>
      <c r="M91" s="66">
        <f t="shared" si="28"/>
        <v>0</v>
      </c>
    </row>
    <row r="92" spans="1:13" ht="25.5" customHeight="1">
      <c r="A92" s="68">
        <v>4243</v>
      </c>
      <c r="B92" s="69" t="s">
        <v>131</v>
      </c>
      <c r="C92" s="63"/>
      <c r="D92" s="195"/>
      <c r="E92" s="233"/>
      <c r="F92" s="223"/>
      <c r="G92" s="203"/>
      <c r="H92" s="213"/>
      <c r="I92" s="63"/>
      <c r="J92" s="63"/>
      <c r="K92" s="63">
        <f t="shared" si="20"/>
        <v>0</v>
      </c>
      <c r="L92" s="66">
        <f t="shared" si="28"/>
        <v>0</v>
      </c>
      <c r="M92" s="66">
        <f t="shared" si="28"/>
        <v>0</v>
      </c>
    </row>
    <row r="93" spans="1:13" ht="19.5" customHeight="1">
      <c r="A93" s="68">
        <v>4244</v>
      </c>
      <c r="B93" s="69" t="s">
        <v>132</v>
      </c>
      <c r="C93" s="63"/>
      <c r="D93" s="195"/>
      <c r="E93" s="233"/>
      <c r="F93" s="223"/>
      <c r="G93" s="203"/>
      <c r="H93" s="213"/>
      <c r="I93" s="63"/>
      <c r="J93" s="63"/>
      <c r="K93" s="63">
        <f t="shared" si="20"/>
        <v>0</v>
      </c>
      <c r="L93" s="66">
        <f t="shared" si="28"/>
        <v>0</v>
      </c>
      <c r="M93" s="66">
        <f t="shared" si="28"/>
        <v>0</v>
      </c>
    </row>
    <row r="94" spans="1:13" s="55" customFormat="1" ht="19.5" customHeight="1">
      <c r="A94" s="62">
        <v>425</v>
      </c>
      <c r="B94" s="65" t="s">
        <v>133</v>
      </c>
      <c r="C94" s="66">
        <f>SUM(C95:C96)</f>
        <v>0</v>
      </c>
      <c r="D94" s="191">
        <f aca="true" t="shared" si="32" ref="D94:J94">SUM(D95:D96)</f>
        <v>0</v>
      </c>
      <c r="E94" s="234">
        <f t="shared" si="32"/>
        <v>0</v>
      </c>
      <c r="F94" s="224">
        <f t="shared" si="32"/>
        <v>0</v>
      </c>
      <c r="G94" s="204">
        <f t="shared" si="32"/>
        <v>0</v>
      </c>
      <c r="H94" s="214">
        <f t="shared" si="32"/>
        <v>0</v>
      </c>
      <c r="I94" s="66">
        <f t="shared" si="32"/>
        <v>0</v>
      </c>
      <c r="J94" s="66">
        <f t="shared" si="32"/>
        <v>0</v>
      </c>
      <c r="K94" s="63">
        <f t="shared" si="20"/>
        <v>0</v>
      </c>
      <c r="L94" s="66">
        <f t="shared" si="28"/>
        <v>0</v>
      </c>
      <c r="M94" s="66">
        <f t="shared" si="28"/>
        <v>0</v>
      </c>
    </row>
    <row r="95" spans="1:13" ht="19.5" customHeight="1">
      <c r="A95" s="68">
        <v>4251</v>
      </c>
      <c r="B95" s="69" t="s">
        <v>134</v>
      </c>
      <c r="C95" s="63"/>
      <c r="D95" s="195"/>
      <c r="E95" s="233"/>
      <c r="F95" s="223"/>
      <c r="G95" s="203"/>
      <c r="H95" s="213"/>
      <c r="I95" s="63"/>
      <c r="J95" s="63"/>
      <c r="K95" s="63">
        <f t="shared" si="20"/>
        <v>0</v>
      </c>
      <c r="L95" s="66">
        <f t="shared" si="28"/>
        <v>0</v>
      </c>
      <c r="M95" s="66">
        <f t="shared" si="28"/>
        <v>0</v>
      </c>
    </row>
    <row r="96" spans="1:13" ht="19.5" customHeight="1">
      <c r="A96" s="68">
        <v>4252</v>
      </c>
      <c r="B96" s="69" t="s">
        <v>135</v>
      </c>
      <c r="C96" s="63"/>
      <c r="D96" s="195"/>
      <c r="E96" s="233"/>
      <c r="F96" s="223"/>
      <c r="G96" s="203"/>
      <c r="H96" s="213"/>
      <c r="I96" s="63"/>
      <c r="J96" s="63"/>
      <c r="K96" s="63">
        <f t="shared" si="20"/>
        <v>0</v>
      </c>
      <c r="L96" s="66">
        <f t="shared" si="28"/>
        <v>0</v>
      </c>
      <c r="M96" s="66">
        <f t="shared" si="28"/>
        <v>0</v>
      </c>
    </row>
    <row r="97" spans="1:13" s="55" customFormat="1" ht="25.5" customHeight="1">
      <c r="A97" s="62">
        <v>45</v>
      </c>
      <c r="B97" s="65" t="s">
        <v>136</v>
      </c>
      <c r="C97" s="66">
        <f>SUM(C98)</f>
        <v>0</v>
      </c>
      <c r="D97" s="191">
        <f aca="true" t="shared" si="33" ref="D97:J98">SUM(D98)</f>
        <v>0</v>
      </c>
      <c r="E97" s="234">
        <f t="shared" si="33"/>
        <v>0</v>
      </c>
      <c r="F97" s="224">
        <f t="shared" si="33"/>
        <v>0</v>
      </c>
      <c r="G97" s="204">
        <f t="shared" si="33"/>
        <v>0</v>
      </c>
      <c r="H97" s="214">
        <f t="shared" si="33"/>
        <v>0</v>
      </c>
      <c r="I97" s="66">
        <f t="shared" si="33"/>
        <v>0</v>
      </c>
      <c r="J97" s="66">
        <f t="shared" si="33"/>
        <v>0</v>
      </c>
      <c r="K97" s="63">
        <f t="shared" si="20"/>
        <v>0</v>
      </c>
      <c r="L97" s="67">
        <f aca="true" t="shared" si="34" ref="L97:M99">K97</f>
        <v>0</v>
      </c>
      <c r="M97" s="67">
        <f t="shared" si="34"/>
        <v>0</v>
      </c>
    </row>
    <row r="98" spans="1:13" s="55" customFormat="1" ht="27.75" customHeight="1">
      <c r="A98" s="62">
        <v>451</v>
      </c>
      <c r="B98" s="65" t="s">
        <v>137</v>
      </c>
      <c r="C98" s="63">
        <f>SUM(C99)</f>
        <v>0</v>
      </c>
      <c r="D98" s="195">
        <f t="shared" si="33"/>
        <v>0</v>
      </c>
      <c r="E98" s="233">
        <f t="shared" si="33"/>
        <v>0</v>
      </c>
      <c r="F98" s="223">
        <f t="shared" si="33"/>
        <v>0</v>
      </c>
      <c r="G98" s="203">
        <f t="shared" si="33"/>
        <v>0</v>
      </c>
      <c r="H98" s="213">
        <f t="shared" si="33"/>
        <v>0</v>
      </c>
      <c r="I98" s="63">
        <f t="shared" si="33"/>
        <v>0</v>
      </c>
      <c r="J98" s="63">
        <f t="shared" si="33"/>
        <v>0</v>
      </c>
      <c r="K98" s="63">
        <f t="shared" si="20"/>
        <v>0</v>
      </c>
      <c r="L98" s="63">
        <f t="shared" si="34"/>
        <v>0</v>
      </c>
      <c r="M98" s="63">
        <f t="shared" si="34"/>
        <v>0</v>
      </c>
    </row>
    <row r="99" spans="1:13" ht="24" customHeight="1">
      <c r="A99" s="68">
        <v>4511</v>
      </c>
      <c r="B99" s="69" t="s">
        <v>137</v>
      </c>
      <c r="C99" s="63"/>
      <c r="D99" s="195"/>
      <c r="E99" s="233"/>
      <c r="F99" s="223"/>
      <c r="G99" s="203"/>
      <c r="H99" s="213"/>
      <c r="I99" s="63"/>
      <c r="J99" s="63"/>
      <c r="K99" s="63">
        <f t="shared" si="20"/>
        <v>0</v>
      </c>
      <c r="L99" s="63">
        <f t="shared" si="34"/>
        <v>0</v>
      </c>
      <c r="M99" s="63">
        <f t="shared" si="34"/>
        <v>0</v>
      </c>
    </row>
    <row r="100" spans="1:13" ht="36.75" customHeight="1">
      <c r="A100" s="68"/>
      <c r="B100" s="65" t="s">
        <v>141</v>
      </c>
      <c r="C100" s="63"/>
      <c r="D100" s="195"/>
      <c r="E100" s="233"/>
      <c r="F100" s="223"/>
      <c r="G100" s="203"/>
      <c r="H100" s="213"/>
      <c r="I100" s="63"/>
      <c r="J100" s="63"/>
      <c r="K100" s="63"/>
      <c r="L100" s="63"/>
      <c r="M100" s="63"/>
    </row>
    <row r="101" spans="1:13" s="73" customFormat="1" ht="20.25" customHeight="1">
      <c r="A101" s="178" t="s">
        <v>142</v>
      </c>
      <c r="B101" s="179" t="s">
        <v>143</v>
      </c>
      <c r="C101" s="180">
        <f>SUM(C102+C114+C148)</f>
        <v>0</v>
      </c>
      <c r="D101" s="196">
        <f aca="true" t="shared" si="35" ref="D101:J101">SUM(D102+D114+D148)</f>
        <v>120000</v>
      </c>
      <c r="E101" s="235">
        <f t="shared" si="35"/>
        <v>0</v>
      </c>
      <c r="F101" s="225">
        <f t="shared" si="35"/>
        <v>0</v>
      </c>
      <c r="G101" s="205">
        <f t="shared" si="35"/>
        <v>0</v>
      </c>
      <c r="H101" s="215">
        <f t="shared" si="35"/>
        <v>0</v>
      </c>
      <c r="I101" s="180">
        <f t="shared" si="35"/>
        <v>0</v>
      </c>
      <c r="J101" s="180">
        <f t="shared" si="35"/>
        <v>0</v>
      </c>
      <c r="K101" s="181">
        <f t="shared" si="20"/>
        <v>120000</v>
      </c>
      <c r="L101" s="181">
        <f aca="true" t="shared" si="36" ref="L101:M103">K101</f>
        <v>120000</v>
      </c>
      <c r="M101" s="181">
        <f t="shared" si="36"/>
        <v>120000</v>
      </c>
    </row>
    <row r="102" spans="1:13" s="55" customFormat="1" ht="19.5" customHeight="1">
      <c r="A102" s="62">
        <v>31</v>
      </c>
      <c r="B102" s="65" t="s">
        <v>144</v>
      </c>
      <c r="C102" s="66">
        <f>SUM(C103)+C108+C110</f>
        <v>0</v>
      </c>
      <c r="D102" s="191">
        <f aca="true" t="shared" si="37" ref="D102:J102">SUM(D103)+D108+D110</f>
        <v>115410</v>
      </c>
      <c r="E102" s="234">
        <f t="shared" si="37"/>
        <v>0</v>
      </c>
      <c r="F102" s="224">
        <f t="shared" si="37"/>
        <v>0</v>
      </c>
      <c r="G102" s="204">
        <f t="shared" si="37"/>
        <v>0</v>
      </c>
      <c r="H102" s="214">
        <f t="shared" si="37"/>
        <v>0</v>
      </c>
      <c r="I102" s="66">
        <f t="shared" si="37"/>
        <v>0</v>
      </c>
      <c r="J102" s="66">
        <f t="shared" si="37"/>
        <v>0</v>
      </c>
      <c r="K102" s="63">
        <f t="shared" si="20"/>
        <v>115410</v>
      </c>
      <c r="L102" s="67">
        <f t="shared" si="36"/>
        <v>115410</v>
      </c>
      <c r="M102" s="67">
        <f t="shared" si="36"/>
        <v>115410</v>
      </c>
    </row>
    <row r="103" spans="1:13" s="55" customFormat="1" ht="19.5" customHeight="1">
      <c r="A103" s="62">
        <v>311</v>
      </c>
      <c r="B103" s="65" t="s">
        <v>145</v>
      </c>
      <c r="C103" s="66">
        <f>SUM(C104:C107)</f>
        <v>0</v>
      </c>
      <c r="D103" s="191">
        <f aca="true" t="shared" si="38" ref="D103:J103">SUM(D104:D107)</f>
        <v>98473</v>
      </c>
      <c r="E103" s="234">
        <f t="shared" si="38"/>
        <v>0</v>
      </c>
      <c r="F103" s="224">
        <f t="shared" si="38"/>
        <v>0</v>
      </c>
      <c r="G103" s="204">
        <f t="shared" si="38"/>
        <v>0</v>
      </c>
      <c r="H103" s="214">
        <f t="shared" si="38"/>
        <v>0</v>
      </c>
      <c r="I103" s="66">
        <f t="shared" si="38"/>
        <v>0</v>
      </c>
      <c r="J103" s="66">
        <f t="shared" si="38"/>
        <v>0</v>
      </c>
      <c r="K103" s="63">
        <f t="shared" si="20"/>
        <v>98473</v>
      </c>
      <c r="L103" s="66">
        <f t="shared" si="36"/>
        <v>98473</v>
      </c>
      <c r="M103" s="66">
        <f t="shared" si="36"/>
        <v>98473</v>
      </c>
    </row>
    <row r="104" spans="1:13" ht="19.5" customHeight="1">
      <c r="A104" s="68">
        <v>3111</v>
      </c>
      <c r="B104" s="69" t="s">
        <v>146</v>
      </c>
      <c r="C104" s="63"/>
      <c r="D104" s="195">
        <v>91948</v>
      </c>
      <c r="E104" s="233"/>
      <c r="F104" s="223"/>
      <c r="G104" s="203"/>
      <c r="H104" s="213"/>
      <c r="I104" s="63"/>
      <c r="J104" s="63"/>
      <c r="K104" s="63">
        <f t="shared" si="20"/>
        <v>91948</v>
      </c>
      <c r="L104" s="66">
        <f aca="true" t="shared" si="39" ref="L104:M113">K104</f>
        <v>91948</v>
      </c>
      <c r="M104" s="66">
        <f t="shared" si="39"/>
        <v>91948</v>
      </c>
    </row>
    <row r="105" spans="1:13" ht="19.5" customHeight="1">
      <c r="A105" s="68">
        <v>3112</v>
      </c>
      <c r="B105" s="69" t="s">
        <v>147</v>
      </c>
      <c r="C105" s="63"/>
      <c r="D105" s="195"/>
      <c r="E105" s="233"/>
      <c r="F105" s="223"/>
      <c r="G105" s="203"/>
      <c r="H105" s="213"/>
      <c r="I105" s="63"/>
      <c r="J105" s="63"/>
      <c r="K105" s="63">
        <f t="shared" si="20"/>
        <v>0</v>
      </c>
      <c r="L105" s="66">
        <f t="shared" si="39"/>
        <v>0</v>
      </c>
      <c r="M105" s="66">
        <f t="shared" si="39"/>
        <v>0</v>
      </c>
    </row>
    <row r="106" spans="1:13" ht="19.5" customHeight="1">
      <c r="A106" s="68">
        <v>3113</v>
      </c>
      <c r="B106" s="69" t="s">
        <v>148</v>
      </c>
      <c r="C106" s="63"/>
      <c r="D106" s="195"/>
      <c r="E106" s="233"/>
      <c r="F106" s="223"/>
      <c r="G106" s="203"/>
      <c r="H106" s="213"/>
      <c r="I106" s="63"/>
      <c r="J106" s="63"/>
      <c r="K106" s="63">
        <f t="shared" si="20"/>
        <v>0</v>
      </c>
      <c r="L106" s="66">
        <f t="shared" si="39"/>
        <v>0</v>
      </c>
      <c r="M106" s="66">
        <f t="shared" si="39"/>
        <v>0</v>
      </c>
    </row>
    <row r="107" spans="1:13" ht="19.5" customHeight="1">
      <c r="A107" s="68">
        <v>3114</v>
      </c>
      <c r="B107" s="69" t="s">
        <v>149</v>
      </c>
      <c r="C107" s="63"/>
      <c r="D107" s="195">
        <v>6525</v>
      </c>
      <c r="E107" s="233"/>
      <c r="F107" s="223"/>
      <c r="G107" s="203"/>
      <c r="H107" s="213"/>
      <c r="I107" s="63"/>
      <c r="J107" s="63"/>
      <c r="K107" s="63">
        <f t="shared" si="20"/>
        <v>6525</v>
      </c>
      <c r="L107" s="66">
        <f t="shared" si="39"/>
        <v>6525</v>
      </c>
      <c r="M107" s="66">
        <f t="shared" si="39"/>
        <v>6525</v>
      </c>
    </row>
    <row r="108" spans="1:13" s="55" customFormat="1" ht="19.5" customHeight="1">
      <c r="A108" s="62">
        <v>312</v>
      </c>
      <c r="B108" s="65" t="s">
        <v>150</v>
      </c>
      <c r="C108" s="66">
        <f>SUM(C109)</f>
        <v>0</v>
      </c>
      <c r="D108" s="191">
        <f aca="true" t="shared" si="40" ref="D108:J108">SUM(D109)</f>
        <v>0</v>
      </c>
      <c r="E108" s="234">
        <f t="shared" si="40"/>
        <v>0</v>
      </c>
      <c r="F108" s="224">
        <f t="shared" si="40"/>
        <v>0</v>
      </c>
      <c r="G108" s="204">
        <f t="shared" si="40"/>
        <v>0</v>
      </c>
      <c r="H108" s="214">
        <f t="shared" si="40"/>
        <v>0</v>
      </c>
      <c r="I108" s="66">
        <f t="shared" si="40"/>
        <v>0</v>
      </c>
      <c r="J108" s="66">
        <f t="shared" si="40"/>
        <v>0</v>
      </c>
      <c r="K108" s="63">
        <f t="shared" si="20"/>
        <v>0</v>
      </c>
      <c r="L108" s="66">
        <f t="shared" si="39"/>
        <v>0</v>
      </c>
      <c r="M108" s="66">
        <f t="shared" si="39"/>
        <v>0</v>
      </c>
    </row>
    <row r="109" spans="1:13" ht="19.5" customHeight="1">
      <c r="A109" s="68">
        <v>3121</v>
      </c>
      <c r="B109" s="69" t="s">
        <v>150</v>
      </c>
      <c r="C109" s="63"/>
      <c r="D109" s="195"/>
      <c r="E109" s="233"/>
      <c r="F109" s="223"/>
      <c r="G109" s="203"/>
      <c r="H109" s="213"/>
      <c r="I109" s="63"/>
      <c r="J109" s="63"/>
      <c r="K109" s="63">
        <f t="shared" si="20"/>
        <v>0</v>
      </c>
      <c r="L109" s="66">
        <f t="shared" si="39"/>
        <v>0</v>
      </c>
      <c r="M109" s="66">
        <f t="shared" si="39"/>
        <v>0</v>
      </c>
    </row>
    <row r="110" spans="1:13" s="55" customFormat="1" ht="19.5" customHeight="1">
      <c r="A110" s="62">
        <v>313</v>
      </c>
      <c r="B110" s="65" t="s">
        <v>151</v>
      </c>
      <c r="C110" s="66">
        <f>SUM(C111:C113)</f>
        <v>0</v>
      </c>
      <c r="D110" s="191">
        <f aca="true" t="shared" si="41" ref="D110:J110">SUM(D111:D113)</f>
        <v>16937</v>
      </c>
      <c r="E110" s="234">
        <f t="shared" si="41"/>
        <v>0</v>
      </c>
      <c r="F110" s="224">
        <f t="shared" si="41"/>
        <v>0</v>
      </c>
      <c r="G110" s="204">
        <f t="shared" si="41"/>
        <v>0</v>
      </c>
      <c r="H110" s="214">
        <f t="shared" si="41"/>
        <v>0</v>
      </c>
      <c r="I110" s="66">
        <f t="shared" si="41"/>
        <v>0</v>
      </c>
      <c r="J110" s="66">
        <f t="shared" si="41"/>
        <v>0</v>
      </c>
      <c r="K110" s="63">
        <f t="shared" si="20"/>
        <v>16937</v>
      </c>
      <c r="L110" s="66">
        <f t="shared" si="39"/>
        <v>16937</v>
      </c>
      <c r="M110" s="66">
        <f t="shared" si="39"/>
        <v>16937</v>
      </c>
    </row>
    <row r="111" spans="1:13" s="55" customFormat="1" ht="19.5" customHeight="1">
      <c r="A111" s="68">
        <v>3131</v>
      </c>
      <c r="B111" s="69" t="s">
        <v>152</v>
      </c>
      <c r="C111" s="66"/>
      <c r="D111" s="191"/>
      <c r="E111" s="234"/>
      <c r="F111" s="224"/>
      <c r="G111" s="204"/>
      <c r="H111" s="214"/>
      <c r="I111" s="66"/>
      <c r="J111" s="66"/>
      <c r="K111" s="63">
        <f t="shared" si="20"/>
        <v>0</v>
      </c>
      <c r="L111" s="66">
        <f t="shared" si="39"/>
        <v>0</v>
      </c>
      <c r="M111" s="66">
        <f t="shared" si="39"/>
        <v>0</v>
      </c>
    </row>
    <row r="112" spans="1:13" ht="25.5">
      <c r="A112" s="68">
        <v>3132</v>
      </c>
      <c r="B112" s="69" t="s">
        <v>153</v>
      </c>
      <c r="C112" s="63"/>
      <c r="D112" s="195">
        <v>15264</v>
      </c>
      <c r="E112" s="233"/>
      <c r="F112" s="223"/>
      <c r="G112" s="203"/>
      <c r="H112" s="213"/>
      <c r="I112" s="63"/>
      <c r="J112" s="63"/>
      <c r="K112" s="63">
        <f t="shared" si="20"/>
        <v>15264</v>
      </c>
      <c r="L112" s="66">
        <f t="shared" si="39"/>
        <v>15264</v>
      </c>
      <c r="M112" s="66">
        <f t="shared" si="39"/>
        <v>15264</v>
      </c>
    </row>
    <row r="113" spans="1:13" ht="25.5">
      <c r="A113" s="68">
        <v>3133</v>
      </c>
      <c r="B113" s="69" t="s">
        <v>154</v>
      </c>
      <c r="C113" s="63"/>
      <c r="D113" s="195">
        <v>1673</v>
      </c>
      <c r="E113" s="233"/>
      <c r="F113" s="223"/>
      <c r="G113" s="203"/>
      <c r="H113" s="213"/>
      <c r="I113" s="63"/>
      <c r="J113" s="63"/>
      <c r="K113" s="63">
        <f t="shared" si="20"/>
        <v>1673</v>
      </c>
      <c r="L113" s="66">
        <f t="shared" si="39"/>
        <v>1673</v>
      </c>
      <c r="M113" s="66">
        <f t="shared" si="39"/>
        <v>1673</v>
      </c>
    </row>
    <row r="114" spans="1:13" s="55" customFormat="1" ht="24.75" customHeight="1">
      <c r="A114" s="62">
        <v>32</v>
      </c>
      <c r="B114" s="65" t="s">
        <v>49</v>
      </c>
      <c r="C114" s="66">
        <f>SUM(C115+C120+C128+C138+C140)</f>
        <v>0</v>
      </c>
      <c r="D114" s="191">
        <f aca="true" t="shared" si="42" ref="D114:J114">SUM(D115+D120+D128+D138+D140)</f>
        <v>4590</v>
      </c>
      <c r="E114" s="234">
        <f t="shared" si="42"/>
        <v>0</v>
      </c>
      <c r="F114" s="224">
        <f t="shared" si="42"/>
        <v>0</v>
      </c>
      <c r="G114" s="204">
        <f t="shared" si="42"/>
        <v>0</v>
      </c>
      <c r="H114" s="214">
        <f t="shared" si="42"/>
        <v>0</v>
      </c>
      <c r="I114" s="66">
        <f t="shared" si="42"/>
        <v>0</v>
      </c>
      <c r="J114" s="66">
        <f t="shared" si="42"/>
        <v>0</v>
      </c>
      <c r="K114" s="63">
        <f t="shared" si="20"/>
        <v>4590</v>
      </c>
      <c r="L114" s="64">
        <f>K114</f>
        <v>4590</v>
      </c>
      <c r="M114" s="64">
        <f>L114</f>
        <v>4590</v>
      </c>
    </row>
    <row r="115" spans="1:13" s="55" customFormat="1" ht="24.75" customHeight="1">
      <c r="A115" s="62">
        <v>321</v>
      </c>
      <c r="B115" s="65" t="s">
        <v>50</v>
      </c>
      <c r="C115" s="66">
        <f>SUM(C116:C119)</f>
        <v>0</v>
      </c>
      <c r="D115" s="191">
        <f aca="true" t="shared" si="43" ref="D115:J115">SUM(D116:D119)</f>
        <v>840</v>
      </c>
      <c r="E115" s="234">
        <f t="shared" si="43"/>
        <v>0</v>
      </c>
      <c r="F115" s="224">
        <f t="shared" si="43"/>
        <v>0</v>
      </c>
      <c r="G115" s="204">
        <f t="shared" si="43"/>
        <v>0</v>
      </c>
      <c r="H115" s="214">
        <f t="shared" si="43"/>
        <v>0</v>
      </c>
      <c r="I115" s="66">
        <f t="shared" si="43"/>
        <v>0</v>
      </c>
      <c r="J115" s="66">
        <f t="shared" si="43"/>
        <v>0</v>
      </c>
      <c r="K115" s="63">
        <f t="shared" si="20"/>
        <v>840</v>
      </c>
      <c r="L115" s="66">
        <f>K115</f>
        <v>840</v>
      </c>
      <c r="M115" s="66">
        <f>L115</f>
        <v>840</v>
      </c>
    </row>
    <row r="116" spans="1:13" ht="24.75" customHeight="1">
      <c r="A116" s="68">
        <v>3211</v>
      </c>
      <c r="B116" s="69" t="s">
        <v>51</v>
      </c>
      <c r="C116" s="63"/>
      <c r="D116" s="195"/>
      <c r="E116" s="233"/>
      <c r="F116" s="223"/>
      <c r="G116" s="203"/>
      <c r="H116" s="213"/>
      <c r="I116" s="63"/>
      <c r="J116" s="63"/>
      <c r="K116" s="63">
        <f t="shared" si="20"/>
        <v>0</v>
      </c>
      <c r="L116" s="66">
        <f aca="true" t="shared" si="44" ref="L116:M147">K116</f>
        <v>0</v>
      </c>
      <c r="M116" s="66">
        <f t="shared" si="44"/>
        <v>0</v>
      </c>
    </row>
    <row r="117" spans="1:13" ht="24.75" customHeight="1">
      <c r="A117" s="68">
        <v>3212</v>
      </c>
      <c r="B117" s="69" t="s">
        <v>52</v>
      </c>
      <c r="C117" s="63"/>
      <c r="D117" s="195">
        <v>840</v>
      </c>
      <c r="E117" s="233"/>
      <c r="F117" s="223"/>
      <c r="G117" s="203"/>
      <c r="H117" s="213"/>
      <c r="I117" s="63"/>
      <c r="J117" s="63"/>
      <c r="K117" s="63">
        <f t="shared" si="20"/>
        <v>840</v>
      </c>
      <c r="L117" s="66">
        <f t="shared" si="44"/>
        <v>840</v>
      </c>
      <c r="M117" s="66">
        <f t="shared" si="44"/>
        <v>840</v>
      </c>
    </row>
    <row r="118" spans="1:13" ht="24.75" customHeight="1">
      <c r="A118" s="68">
        <v>3213</v>
      </c>
      <c r="B118" s="69" t="s">
        <v>53</v>
      </c>
      <c r="C118" s="63"/>
      <c r="D118" s="195"/>
      <c r="E118" s="233"/>
      <c r="F118" s="223"/>
      <c r="G118" s="203"/>
      <c r="H118" s="213"/>
      <c r="I118" s="63"/>
      <c r="J118" s="63"/>
      <c r="K118" s="63">
        <f t="shared" si="20"/>
        <v>0</v>
      </c>
      <c r="L118" s="66">
        <f t="shared" si="44"/>
        <v>0</v>
      </c>
      <c r="M118" s="66">
        <f t="shared" si="44"/>
        <v>0</v>
      </c>
    </row>
    <row r="119" spans="1:13" ht="24.75" customHeight="1">
      <c r="A119" s="68">
        <v>3214</v>
      </c>
      <c r="B119" s="69" t="s">
        <v>54</v>
      </c>
      <c r="C119" s="63"/>
      <c r="D119" s="195"/>
      <c r="E119" s="233"/>
      <c r="F119" s="223"/>
      <c r="G119" s="203"/>
      <c r="H119" s="213"/>
      <c r="I119" s="63"/>
      <c r="J119" s="63"/>
      <c r="K119" s="63">
        <f t="shared" si="20"/>
        <v>0</v>
      </c>
      <c r="L119" s="66">
        <f t="shared" si="44"/>
        <v>0</v>
      </c>
      <c r="M119" s="66">
        <f t="shared" si="44"/>
        <v>0</v>
      </c>
    </row>
    <row r="120" spans="1:13" s="55" customFormat="1" ht="24.75" customHeight="1">
      <c r="A120" s="62">
        <v>322</v>
      </c>
      <c r="B120" s="65" t="s">
        <v>55</v>
      </c>
      <c r="C120" s="66">
        <f>SUM(C121:C127)</f>
        <v>0</v>
      </c>
      <c r="D120" s="191">
        <f aca="true" t="shared" si="45" ref="D120:J120">SUM(D121:D127)</f>
        <v>0</v>
      </c>
      <c r="E120" s="234">
        <f t="shared" si="45"/>
        <v>0</v>
      </c>
      <c r="F120" s="224">
        <f t="shared" si="45"/>
        <v>0</v>
      </c>
      <c r="G120" s="204">
        <f t="shared" si="45"/>
        <v>0</v>
      </c>
      <c r="H120" s="214">
        <f t="shared" si="45"/>
        <v>0</v>
      </c>
      <c r="I120" s="66">
        <f t="shared" si="45"/>
        <v>0</v>
      </c>
      <c r="J120" s="66">
        <f t="shared" si="45"/>
        <v>0</v>
      </c>
      <c r="K120" s="63">
        <f t="shared" si="20"/>
        <v>0</v>
      </c>
      <c r="L120" s="66">
        <f t="shared" si="44"/>
        <v>0</v>
      </c>
      <c r="M120" s="66">
        <f t="shared" si="44"/>
        <v>0</v>
      </c>
    </row>
    <row r="121" spans="1:13" ht="24.75" customHeight="1">
      <c r="A121" s="68">
        <v>3221</v>
      </c>
      <c r="B121" s="69" t="s">
        <v>56</v>
      </c>
      <c r="C121" s="63"/>
      <c r="D121" s="195"/>
      <c r="E121" s="233"/>
      <c r="F121" s="223"/>
      <c r="G121" s="203"/>
      <c r="H121" s="213"/>
      <c r="I121" s="63"/>
      <c r="J121" s="63"/>
      <c r="K121" s="63">
        <f t="shared" si="20"/>
        <v>0</v>
      </c>
      <c r="L121" s="66">
        <f t="shared" si="44"/>
        <v>0</v>
      </c>
      <c r="M121" s="66">
        <f t="shared" si="44"/>
        <v>0</v>
      </c>
    </row>
    <row r="122" spans="1:13" ht="24.75" customHeight="1">
      <c r="A122" s="68">
        <v>3222</v>
      </c>
      <c r="B122" s="69" t="s">
        <v>57</v>
      </c>
      <c r="C122" s="63"/>
      <c r="D122" s="195"/>
      <c r="E122" s="233"/>
      <c r="F122" s="223"/>
      <c r="G122" s="203"/>
      <c r="H122" s="213"/>
      <c r="I122" s="63"/>
      <c r="J122" s="63"/>
      <c r="K122" s="63">
        <f t="shared" si="20"/>
        <v>0</v>
      </c>
      <c r="L122" s="66">
        <f t="shared" si="44"/>
        <v>0</v>
      </c>
      <c r="M122" s="66">
        <f t="shared" si="44"/>
        <v>0</v>
      </c>
    </row>
    <row r="123" spans="1:13" ht="24.75" customHeight="1">
      <c r="A123" s="68">
        <v>3223</v>
      </c>
      <c r="B123" s="69" t="s">
        <v>58</v>
      </c>
      <c r="C123" s="63"/>
      <c r="D123" s="195"/>
      <c r="E123" s="233"/>
      <c r="F123" s="223"/>
      <c r="G123" s="203"/>
      <c r="H123" s="213"/>
      <c r="I123" s="63"/>
      <c r="J123" s="63"/>
      <c r="K123" s="63">
        <f t="shared" si="20"/>
        <v>0</v>
      </c>
      <c r="L123" s="66">
        <f t="shared" si="44"/>
        <v>0</v>
      </c>
      <c r="M123" s="66">
        <f t="shared" si="44"/>
        <v>0</v>
      </c>
    </row>
    <row r="124" spans="1:13" ht="25.5">
      <c r="A124" s="68">
        <v>3224</v>
      </c>
      <c r="B124" s="69" t="s">
        <v>59</v>
      </c>
      <c r="C124" s="63"/>
      <c r="D124" s="195"/>
      <c r="E124" s="233"/>
      <c r="F124" s="223"/>
      <c r="G124" s="203"/>
      <c r="H124" s="213"/>
      <c r="I124" s="63"/>
      <c r="J124" s="63"/>
      <c r="K124" s="63">
        <f t="shared" si="20"/>
        <v>0</v>
      </c>
      <c r="L124" s="66">
        <f t="shared" si="44"/>
        <v>0</v>
      </c>
      <c r="M124" s="66">
        <f t="shared" si="44"/>
        <v>0</v>
      </c>
    </row>
    <row r="125" spans="1:13" ht="19.5" customHeight="1">
      <c r="A125" s="68">
        <v>3225</v>
      </c>
      <c r="B125" s="69" t="s">
        <v>60</v>
      </c>
      <c r="C125" s="63"/>
      <c r="D125" s="195"/>
      <c r="E125" s="233"/>
      <c r="F125" s="223"/>
      <c r="G125" s="203"/>
      <c r="H125" s="213"/>
      <c r="I125" s="63"/>
      <c r="J125" s="63"/>
      <c r="K125" s="63">
        <f t="shared" si="20"/>
        <v>0</v>
      </c>
      <c r="L125" s="66">
        <f t="shared" si="44"/>
        <v>0</v>
      </c>
      <c r="M125" s="66">
        <f t="shared" si="44"/>
        <v>0</v>
      </c>
    </row>
    <row r="126" spans="1:13" ht="19.5" customHeight="1">
      <c r="A126" s="68">
        <v>3226</v>
      </c>
      <c r="B126" s="69" t="s">
        <v>61</v>
      </c>
      <c r="C126" s="63"/>
      <c r="D126" s="195"/>
      <c r="E126" s="233"/>
      <c r="F126" s="223"/>
      <c r="G126" s="203"/>
      <c r="H126" s="213"/>
      <c r="I126" s="63"/>
      <c r="J126" s="63"/>
      <c r="K126" s="63">
        <f t="shared" si="20"/>
        <v>0</v>
      </c>
      <c r="L126" s="66">
        <f t="shared" si="44"/>
        <v>0</v>
      </c>
      <c r="M126" s="66">
        <f t="shared" si="44"/>
        <v>0</v>
      </c>
    </row>
    <row r="127" spans="1:13" ht="19.5" customHeight="1">
      <c r="A127" s="68">
        <v>3227</v>
      </c>
      <c r="B127" s="69" t="s">
        <v>62</v>
      </c>
      <c r="C127" s="63"/>
      <c r="D127" s="195"/>
      <c r="E127" s="233"/>
      <c r="F127" s="223"/>
      <c r="G127" s="203"/>
      <c r="H127" s="213"/>
      <c r="I127" s="63"/>
      <c r="J127" s="63"/>
      <c r="K127" s="63">
        <f t="shared" si="20"/>
        <v>0</v>
      </c>
      <c r="L127" s="66">
        <f t="shared" si="44"/>
        <v>0</v>
      </c>
      <c r="M127" s="66">
        <f t="shared" si="44"/>
        <v>0</v>
      </c>
    </row>
    <row r="128" spans="1:13" s="55" customFormat="1" ht="19.5" customHeight="1">
      <c r="A128" s="62">
        <v>323</v>
      </c>
      <c r="B128" s="65" t="s">
        <v>63</v>
      </c>
      <c r="C128" s="66">
        <f>SUM(C129:C137)</f>
        <v>0</v>
      </c>
      <c r="D128" s="191">
        <f aca="true" t="shared" si="46" ref="D128:J128">SUM(D129:D137)</f>
        <v>3750</v>
      </c>
      <c r="E128" s="234">
        <f t="shared" si="46"/>
        <v>0</v>
      </c>
      <c r="F128" s="224">
        <f t="shared" si="46"/>
        <v>0</v>
      </c>
      <c r="G128" s="204">
        <f t="shared" si="46"/>
        <v>0</v>
      </c>
      <c r="H128" s="214">
        <f t="shared" si="46"/>
        <v>0</v>
      </c>
      <c r="I128" s="66">
        <f t="shared" si="46"/>
        <v>0</v>
      </c>
      <c r="J128" s="66">
        <f t="shared" si="46"/>
        <v>0</v>
      </c>
      <c r="K128" s="63">
        <f t="shared" si="20"/>
        <v>3750</v>
      </c>
      <c r="L128" s="66">
        <f t="shared" si="44"/>
        <v>3750</v>
      </c>
      <c r="M128" s="66">
        <f t="shared" si="44"/>
        <v>3750</v>
      </c>
    </row>
    <row r="129" spans="1:13" ht="19.5" customHeight="1">
      <c r="A129" s="68">
        <v>3231</v>
      </c>
      <c r="B129" s="69" t="s">
        <v>64</v>
      </c>
      <c r="C129" s="63"/>
      <c r="D129" s="195"/>
      <c r="E129" s="233"/>
      <c r="F129" s="223"/>
      <c r="G129" s="203"/>
      <c r="H129" s="213"/>
      <c r="I129" s="63"/>
      <c r="J129" s="63"/>
      <c r="K129" s="63">
        <f t="shared" si="20"/>
        <v>0</v>
      </c>
      <c r="L129" s="66">
        <f t="shared" si="44"/>
        <v>0</v>
      </c>
      <c r="M129" s="66">
        <f t="shared" si="44"/>
        <v>0</v>
      </c>
    </row>
    <row r="130" spans="1:13" ht="19.5" customHeight="1">
      <c r="A130" s="68">
        <v>3232</v>
      </c>
      <c r="B130" s="69" t="s">
        <v>65</v>
      </c>
      <c r="C130" s="63"/>
      <c r="D130" s="195"/>
      <c r="E130" s="233"/>
      <c r="F130" s="223"/>
      <c r="G130" s="203"/>
      <c r="H130" s="213"/>
      <c r="I130" s="63"/>
      <c r="J130" s="63"/>
      <c r="K130" s="63">
        <f t="shared" si="20"/>
        <v>0</v>
      </c>
      <c r="L130" s="66">
        <f t="shared" si="44"/>
        <v>0</v>
      </c>
      <c r="M130" s="66">
        <f t="shared" si="44"/>
        <v>0</v>
      </c>
    </row>
    <row r="131" spans="1:13" ht="19.5" customHeight="1">
      <c r="A131" s="68">
        <v>3233</v>
      </c>
      <c r="B131" s="69" t="s">
        <v>66</v>
      </c>
      <c r="C131" s="63"/>
      <c r="D131" s="195"/>
      <c r="E131" s="233"/>
      <c r="F131" s="223"/>
      <c r="G131" s="203"/>
      <c r="H131" s="213"/>
      <c r="I131" s="63"/>
      <c r="J131" s="63"/>
      <c r="K131" s="63">
        <f aca="true" t="shared" si="47" ref="K131:K172">SUM(C131:J131)</f>
        <v>0</v>
      </c>
      <c r="L131" s="66">
        <f t="shared" si="44"/>
        <v>0</v>
      </c>
      <c r="M131" s="66">
        <f t="shared" si="44"/>
        <v>0</v>
      </c>
    </row>
    <row r="132" spans="1:13" ht="19.5" customHeight="1">
      <c r="A132" s="68">
        <v>3234</v>
      </c>
      <c r="B132" s="69" t="s">
        <v>67</v>
      </c>
      <c r="C132" s="63"/>
      <c r="D132" s="195"/>
      <c r="E132" s="233"/>
      <c r="F132" s="223"/>
      <c r="G132" s="203"/>
      <c r="H132" s="213"/>
      <c r="I132" s="63"/>
      <c r="J132" s="63"/>
      <c r="K132" s="63">
        <f t="shared" si="47"/>
        <v>0</v>
      </c>
      <c r="L132" s="66">
        <f t="shared" si="44"/>
        <v>0</v>
      </c>
      <c r="M132" s="66">
        <f t="shared" si="44"/>
        <v>0</v>
      </c>
    </row>
    <row r="133" spans="1:13" ht="19.5" customHeight="1">
      <c r="A133" s="68">
        <v>3235</v>
      </c>
      <c r="B133" s="69" t="s">
        <v>68</v>
      </c>
      <c r="C133" s="63"/>
      <c r="D133" s="195"/>
      <c r="E133" s="233"/>
      <c r="F133" s="223"/>
      <c r="G133" s="203"/>
      <c r="H133" s="213"/>
      <c r="I133" s="63"/>
      <c r="J133" s="63"/>
      <c r="K133" s="63">
        <f t="shared" si="47"/>
        <v>0</v>
      </c>
      <c r="L133" s="66">
        <f t="shared" si="44"/>
        <v>0</v>
      </c>
      <c r="M133" s="66">
        <f t="shared" si="44"/>
        <v>0</v>
      </c>
    </row>
    <row r="134" spans="1:13" ht="19.5" customHeight="1">
      <c r="A134" s="68">
        <v>3236</v>
      </c>
      <c r="B134" s="69" t="s">
        <v>69</v>
      </c>
      <c r="C134" s="63"/>
      <c r="D134" s="195"/>
      <c r="E134" s="233"/>
      <c r="F134" s="223"/>
      <c r="G134" s="203"/>
      <c r="H134" s="213"/>
      <c r="I134" s="63"/>
      <c r="J134" s="63"/>
      <c r="K134" s="63">
        <f t="shared" si="47"/>
        <v>0</v>
      </c>
      <c r="L134" s="66">
        <f t="shared" si="44"/>
        <v>0</v>
      </c>
      <c r="M134" s="66">
        <f t="shared" si="44"/>
        <v>0</v>
      </c>
    </row>
    <row r="135" spans="1:13" ht="19.5" customHeight="1">
      <c r="A135" s="68">
        <v>3237</v>
      </c>
      <c r="B135" s="69" t="s">
        <v>70</v>
      </c>
      <c r="C135" s="63"/>
      <c r="D135" s="195"/>
      <c r="E135" s="233"/>
      <c r="F135" s="223"/>
      <c r="G135" s="203"/>
      <c r="H135" s="213"/>
      <c r="I135" s="63"/>
      <c r="J135" s="63"/>
      <c r="K135" s="63">
        <f t="shared" si="47"/>
        <v>0</v>
      </c>
      <c r="L135" s="66">
        <f t="shared" si="44"/>
        <v>0</v>
      </c>
      <c r="M135" s="66">
        <f t="shared" si="44"/>
        <v>0</v>
      </c>
    </row>
    <row r="136" spans="1:13" ht="19.5" customHeight="1">
      <c r="A136" s="68">
        <v>3238</v>
      </c>
      <c r="B136" s="69" t="s">
        <v>71</v>
      </c>
      <c r="C136" s="63"/>
      <c r="D136" s="195"/>
      <c r="E136" s="233"/>
      <c r="F136" s="223"/>
      <c r="G136" s="203"/>
      <c r="H136" s="213"/>
      <c r="I136" s="63"/>
      <c r="J136" s="63"/>
      <c r="K136" s="63">
        <f t="shared" si="47"/>
        <v>0</v>
      </c>
      <c r="L136" s="66">
        <f t="shared" si="44"/>
        <v>0</v>
      </c>
      <c r="M136" s="66">
        <f t="shared" si="44"/>
        <v>0</v>
      </c>
    </row>
    <row r="137" spans="1:13" ht="19.5" customHeight="1">
      <c r="A137" s="68">
        <v>3239</v>
      </c>
      <c r="B137" s="69" t="s">
        <v>72</v>
      </c>
      <c r="C137" s="63"/>
      <c r="D137" s="195">
        <v>3750</v>
      </c>
      <c r="E137" s="233"/>
      <c r="F137" s="223"/>
      <c r="G137" s="203"/>
      <c r="H137" s="213"/>
      <c r="I137" s="63"/>
      <c r="J137" s="63"/>
      <c r="K137" s="63">
        <f t="shared" si="47"/>
        <v>3750</v>
      </c>
      <c r="L137" s="66">
        <f t="shared" si="44"/>
        <v>3750</v>
      </c>
      <c r="M137" s="66">
        <f t="shared" si="44"/>
        <v>3750</v>
      </c>
    </row>
    <row r="138" spans="1:13" s="55" customFormat="1" ht="24" customHeight="1">
      <c r="A138" s="62">
        <v>324</v>
      </c>
      <c r="B138" s="65" t="s">
        <v>73</v>
      </c>
      <c r="C138" s="66">
        <f>SUM(C139)</f>
        <v>0</v>
      </c>
      <c r="D138" s="191">
        <f aca="true" t="shared" si="48" ref="D138:J138">SUM(D139)</f>
        <v>0</v>
      </c>
      <c r="E138" s="234">
        <f t="shared" si="48"/>
        <v>0</v>
      </c>
      <c r="F138" s="224">
        <f t="shared" si="48"/>
        <v>0</v>
      </c>
      <c r="G138" s="204">
        <f t="shared" si="48"/>
        <v>0</v>
      </c>
      <c r="H138" s="214">
        <f t="shared" si="48"/>
        <v>0</v>
      </c>
      <c r="I138" s="66">
        <f t="shared" si="48"/>
        <v>0</v>
      </c>
      <c r="J138" s="66">
        <f t="shared" si="48"/>
        <v>0</v>
      </c>
      <c r="K138" s="63">
        <f t="shared" si="47"/>
        <v>0</v>
      </c>
      <c r="L138" s="66">
        <f t="shared" si="44"/>
        <v>0</v>
      </c>
      <c r="M138" s="66">
        <f t="shared" si="44"/>
        <v>0</v>
      </c>
    </row>
    <row r="139" spans="1:13" ht="24" customHeight="1">
      <c r="A139" s="68">
        <v>3241</v>
      </c>
      <c r="B139" s="69" t="s">
        <v>73</v>
      </c>
      <c r="C139" s="63"/>
      <c r="D139" s="195"/>
      <c r="E139" s="233"/>
      <c r="F139" s="223"/>
      <c r="G139" s="203"/>
      <c r="H139" s="213"/>
      <c r="I139" s="63"/>
      <c r="J139" s="63"/>
      <c r="K139" s="63">
        <f t="shared" si="47"/>
        <v>0</v>
      </c>
      <c r="L139" s="66">
        <f t="shared" si="44"/>
        <v>0</v>
      </c>
      <c r="M139" s="66">
        <f t="shared" si="44"/>
        <v>0</v>
      </c>
    </row>
    <row r="140" spans="1:13" s="55" customFormat="1" ht="19.5" customHeight="1">
      <c r="A140" s="62">
        <v>329</v>
      </c>
      <c r="B140" s="65" t="s">
        <v>74</v>
      </c>
      <c r="C140" s="66">
        <f>SUM(C141:C147)</f>
        <v>0</v>
      </c>
      <c r="D140" s="191">
        <f aca="true" t="shared" si="49" ref="D140:J140">SUM(D141:D147)</f>
        <v>0</v>
      </c>
      <c r="E140" s="234">
        <f t="shared" si="49"/>
        <v>0</v>
      </c>
      <c r="F140" s="224">
        <f t="shared" si="49"/>
        <v>0</v>
      </c>
      <c r="G140" s="204">
        <f t="shared" si="49"/>
        <v>0</v>
      </c>
      <c r="H140" s="214">
        <f t="shared" si="49"/>
        <v>0</v>
      </c>
      <c r="I140" s="66">
        <f t="shared" si="49"/>
        <v>0</v>
      </c>
      <c r="J140" s="66">
        <f t="shared" si="49"/>
        <v>0</v>
      </c>
      <c r="K140" s="63">
        <f t="shared" si="47"/>
        <v>0</v>
      </c>
      <c r="L140" s="66">
        <f t="shared" si="44"/>
        <v>0</v>
      </c>
      <c r="M140" s="66">
        <f t="shared" si="44"/>
        <v>0</v>
      </c>
    </row>
    <row r="141" spans="1:13" ht="26.25" customHeight="1">
      <c r="A141" s="68">
        <v>3291</v>
      </c>
      <c r="B141" s="69" t="s">
        <v>75</v>
      </c>
      <c r="C141" s="63"/>
      <c r="D141" s="195"/>
      <c r="E141" s="233"/>
      <c r="F141" s="223"/>
      <c r="G141" s="203"/>
      <c r="H141" s="213"/>
      <c r="I141" s="63"/>
      <c r="J141" s="63"/>
      <c r="K141" s="63">
        <f t="shared" si="47"/>
        <v>0</v>
      </c>
      <c r="L141" s="66">
        <f t="shared" si="44"/>
        <v>0</v>
      </c>
      <c r="M141" s="66">
        <f t="shared" si="44"/>
        <v>0</v>
      </c>
    </row>
    <row r="142" spans="1:13" ht="19.5" customHeight="1">
      <c r="A142" s="68">
        <v>3292</v>
      </c>
      <c r="B142" s="69" t="s">
        <v>76</v>
      </c>
      <c r="C142" s="63"/>
      <c r="D142" s="195"/>
      <c r="E142" s="233"/>
      <c r="F142" s="223"/>
      <c r="G142" s="203"/>
      <c r="H142" s="213"/>
      <c r="I142" s="63"/>
      <c r="J142" s="63"/>
      <c r="K142" s="63">
        <f t="shared" si="47"/>
        <v>0</v>
      </c>
      <c r="L142" s="66">
        <f t="shared" si="44"/>
        <v>0</v>
      </c>
      <c r="M142" s="66">
        <f t="shared" si="44"/>
        <v>0</v>
      </c>
    </row>
    <row r="143" spans="1:13" ht="19.5" customHeight="1">
      <c r="A143" s="68">
        <v>3293</v>
      </c>
      <c r="B143" s="69" t="s">
        <v>77</v>
      </c>
      <c r="C143" s="63"/>
      <c r="D143" s="195"/>
      <c r="E143" s="233"/>
      <c r="F143" s="223"/>
      <c r="G143" s="203"/>
      <c r="H143" s="213"/>
      <c r="I143" s="63"/>
      <c r="J143" s="63"/>
      <c r="K143" s="63">
        <f t="shared" si="47"/>
        <v>0</v>
      </c>
      <c r="L143" s="66">
        <f t="shared" si="44"/>
        <v>0</v>
      </c>
      <c r="M143" s="66">
        <f t="shared" si="44"/>
        <v>0</v>
      </c>
    </row>
    <row r="144" spans="1:13" ht="19.5" customHeight="1">
      <c r="A144" s="68">
        <v>3294</v>
      </c>
      <c r="B144" s="69" t="s">
        <v>78</v>
      </c>
      <c r="C144" s="63"/>
      <c r="D144" s="195"/>
      <c r="E144" s="233"/>
      <c r="F144" s="223"/>
      <c r="G144" s="203"/>
      <c r="H144" s="213"/>
      <c r="I144" s="63"/>
      <c r="J144" s="63"/>
      <c r="K144" s="63">
        <f t="shared" si="47"/>
        <v>0</v>
      </c>
      <c r="L144" s="66">
        <f t="shared" si="44"/>
        <v>0</v>
      </c>
      <c r="M144" s="66">
        <f t="shared" si="44"/>
        <v>0</v>
      </c>
    </row>
    <row r="145" spans="1:13" ht="19.5" customHeight="1">
      <c r="A145" s="68">
        <v>3295</v>
      </c>
      <c r="B145" s="69" t="s">
        <v>79</v>
      </c>
      <c r="C145" s="63"/>
      <c r="D145" s="195"/>
      <c r="E145" s="233"/>
      <c r="F145" s="223"/>
      <c r="G145" s="203"/>
      <c r="H145" s="213"/>
      <c r="I145" s="63"/>
      <c r="J145" s="63"/>
      <c r="K145" s="63">
        <f t="shared" si="47"/>
        <v>0</v>
      </c>
      <c r="L145" s="66">
        <f t="shared" si="44"/>
        <v>0</v>
      </c>
      <c r="M145" s="66">
        <f t="shared" si="44"/>
        <v>0</v>
      </c>
    </row>
    <row r="146" spans="1:13" ht="19.5" customHeight="1">
      <c r="A146" s="68">
        <v>3296</v>
      </c>
      <c r="B146" s="69" t="s">
        <v>80</v>
      </c>
      <c r="C146" s="63"/>
      <c r="D146" s="195"/>
      <c r="E146" s="233"/>
      <c r="F146" s="223"/>
      <c r="G146" s="203"/>
      <c r="H146" s="213"/>
      <c r="I146" s="63"/>
      <c r="J146" s="63"/>
      <c r="K146" s="63">
        <f t="shared" si="47"/>
        <v>0</v>
      </c>
      <c r="L146" s="66">
        <f t="shared" si="44"/>
        <v>0</v>
      </c>
      <c r="M146" s="66">
        <f t="shared" si="44"/>
        <v>0</v>
      </c>
    </row>
    <row r="147" spans="1:13" ht="19.5" customHeight="1">
      <c r="A147" s="68">
        <v>3299</v>
      </c>
      <c r="B147" s="69" t="s">
        <v>74</v>
      </c>
      <c r="C147" s="63"/>
      <c r="D147" s="195"/>
      <c r="E147" s="233"/>
      <c r="F147" s="223"/>
      <c r="G147" s="203"/>
      <c r="H147" s="213"/>
      <c r="I147" s="63"/>
      <c r="J147" s="63"/>
      <c r="K147" s="63">
        <f t="shared" si="47"/>
        <v>0</v>
      </c>
      <c r="L147" s="66">
        <f t="shared" si="44"/>
        <v>0</v>
      </c>
      <c r="M147" s="66">
        <f t="shared" si="44"/>
        <v>0</v>
      </c>
    </row>
    <row r="148" spans="1:13" s="55" customFormat="1" ht="28.5" customHeight="1">
      <c r="A148" s="62">
        <v>42</v>
      </c>
      <c r="B148" s="65" t="s">
        <v>111</v>
      </c>
      <c r="C148" s="66">
        <f aca="true" t="shared" si="50" ref="C148:J148">SUM(C149+C154+C163+C165+C170)</f>
        <v>0</v>
      </c>
      <c r="D148" s="191">
        <f t="shared" si="50"/>
        <v>0</v>
      </c>
      <c r="E148" s="234">
        <f t="shared" si="50"/>
        <v>0</v>
      </c>
      <c r="F148" s="224">
        <f t="shared" si="50"/>
        <v>0</v>
      </c>
      <c r="G148" s="204">
        <f t="shared" si="50"/>
        <v>0</v>
      </c>
      <c r="H148" s="214">
        <f t="shared" si="50"/>
        <v>0</v>
      </c>
      <c r="I148" s="66">
        <f t="shared" si="50"/>
        <v>0</v>
      </c>
      <c r="J148" s="66">
        <f t="shared" si="50"/>
        <v>0</v>
      </c>
      <c r="K148" s="63">
        <f t="shared" si="47"/>
        <v>0</v>
      </c>
      <c r="L148" s="67">
        <f>K148</f>
        <v>0</v>
      </c>
      <c r="M148" s="67">
        <f>L148</f>
        <v>0</v>
      </c>
    </row>
    <row r="149" spans="1:13" s="55" customFormat="1" ht="19.5" customHeight="1">
      <c r="A149" s="62">
        <v>421</v>
      </c>
      <c r="B149" s="65" t="s">
        <v>112</v>
      </c>
      <c r="C149" s="66">
        <f>SUM(C150:C153)</f>
        <v>0</v>
      </c>
      <c r="D149" s="191">
        <f aca="true" t="shared" si="51" ref="D149:J149">SUM(D150:D153)</f>
        <v>0</v>
      </c>
      <c r="E149" s="234">
        <f t="shared" si="51"/>
        <v>0</v>
      </c>
      <c r="F149" s="224">
        <f t="shared" si="51"/>
        <v>0</v>
      </c>
      <c r="G149" s="204">
        <f t="shared" si="51"/>
        <v>0</v>
      </c>
      <c r="H149" s="214">
        <f t="shared" si="51"/>
        <v>0</v>
      </c>
      <c r="I149" s="66">
        <f t="shared" si="51"/>
        <v>0</v>
      </c>
      <c r="J149" s="66">
        <f t="shared" si="51"/>
        <v>0</v>
      </c>
      <c r="K149" s="63">
        <f t="shared" si="47"/>
        <v>0</v>
      </c>
      <c r="L149" s="66">
        <f>K149</f>
        <v>0</v>
      </c>
      <c r="M149" s="66">
        <f>L149</f>
        <v>0</v>
      </c>
    </row>
    <row r="150" spans="1:13" ht="19.5" customHeight="1">
      <c r="A150" s="68">
        <v>4211</v>
      </c>
      <c r="B150" s="69" t="s">
        <v>113</v>
      </c>
      <c r="C150" s="63"/>
      <c r="D150" s="195"/>
      <c r="E150" s="233"/>
      <c r="F150" s="223"/>
      <c r="G150" s="203"/>
      <c r="H150" s="213"/>
      <c r="I150" s="63"/>
      <c r="J150" s="63"/>
      <c r="K150" s="63">
        <f t="shared" si="47"/>
        <v>0</v>
      </c>
      <c r="L150" s="66">
        <f aca="true" t="shared" si="52" ref="L150:M173">K150</f>
        <v>0</v>
      </c>
      <c r="M150" s="66">
        <f t="shared" si="52"/>
        <v>0</v>
      </c>
    </row>
    <row r="151" spans="1:13" ht="19.5" customHeight="1">
      <c r="A151" s="68">
        <v>4212</v>
      </c>
      <c r="B151" s="69" t="s">
        <v>114</v>
      </c>
      <c r="C151" s="63"/>
      <c r="D151" s="195"/>
      <c r="E151" s="233"/>
      <c r="F151" s="223"/>
      <c r="G151" s="203"/>
      <c r="H151" s="213"/>
      <c r="I151" s="63"/>
      <c r="J151" s="63"/>
      <c r="K151" s="63">
        <f t="shared" si="47"/>
        <v>0</v>
      </c>
      <c r="L151" s="66">
        <f t="shared" si="52"/>
        <v>0</v>
      </c>
      <c r="M151" s="66">
        <f t="shared" si="52"/>
        <v>0</v>
      </c>
    </row>
    <row r="152" spans="1:13" ht="19.5" customHeight="1">
      <c r="A152" s="68">
        <v>4213</v>
      </c>
      <c r="B152" s="69" t="s">
        <v>115</v>
      </c>
      <c r="C152" s="63"/>
      <c r="D152" s="195"/>
      <c r="E152" s="233"/>
      <c r="F152" s="223"/>
      <c r="G152" s="203"/>
      <c r="H152" s="213"/>
      <c r="I152" s="63"/>
      <c r="J152" s="63"/>
      <c r="K152" s="63">
        <f t="shared" si="47"/>
        <v>0</v>
      </c>
      <c r="L152" s="66">
        <f t="shared" si="52"/>
        <v>0</v>
      </c>
      <c r="M152" s="66">
        <f t="shared" si="52"/>
        <v>0</v>
      </c>
    </row>
    <row r="153" spans="1:13" ht="19.5" customHeight="1">
      <c r="A153" s="68">
        <v>4214</v>
      </c>
      <c r="B153" s="69" t="s">
        <v>116</v>
      </c>
      <c r="C153" s="63"/>
      <c r="D153" s="195"/>
      <c r="E153" s="233"/>
      <c r="F153" s="223"/>
      <c r="G153" s="203"/>
      <c r="H153" s="213"/>
      <c r="I153" s="63"/>
      <c r="J153" s="63"/>
      <c r="K153" s="63">
        <f t="shared" si="47"/>
        <v>0</v>
      </c>
      <c r="L153" s="66">
        <f t="shared" si="52"/>
        <v>0</v>
      </c>
      <c r="M153" s="66">
        <f t="shared" si="52"/>
        <v>0</v>
      </c>
    </row>
    <row r="154" spans="1:13" s="55" customFormat="1" ht="19.5" customHeight="1">
      <c r="A154" s="62">
        <v>422</v>
      </c>
      <c r="B154" s="65" t="s">
        <v>117</v>
      </c>
      <c r="C154" s="66">
        <f aca="true" t="shared" si="53" ref="C154:J154">SUM(C155:C162)</f>
        <v>0</v>
      </c>
      <c r="D154" s="191">
        <f t="shared" si="53"/>
        <v>0</v>
      </c>
      <c r="E154" s="234">
        <f t="shared" si="53"/>
        <v>0</v>
      </c>
      <c r="F154" s="224">
        <f t="shared" si="53"/>
        <v>0</v>
      </c>
      <c r="G154" s="204">
        <f t="shared" si="53"/>
        <v>0</v>
      </c>
      <c r="H154" s="214">
        <f t="shared" si="53"/>
        <v>0</v>
      </c>
      <c r="I154" s="66">
        <f t="shared" si="53"/>
        <v>0</v>
      </c>
      <c r="J154" s="66">
        <f t="shared" si="53"/>
        <v>0</v>
      </c>
      <c r="K154" s="63">
        <f t="shared" si="47"/>
        <v>0</v>
      </c>
      <c r="L154" s="66">
        <f t="shared" si="52"/>
        <v>0</v>
      </c>
      <c r="M154" s="66">
        <f t="shared" si="52"/>
        <v>0</v>
      </c>
    </row>
    <row r="155" spans="1:13" ht="19.5" customHeight="1">
      <c r="A155" s="68">
        <v>4221</v>
      </c>
      <c r="B155" s="69" t="s">
        <v>118</v>
      </c>
      <c r="C155" s="63"/>
      <c r="D155" s="195"/>
      <c r="E155" s="233"/>
      <c r="F155" s="223"/>
      <c r="G155" s="203"/>
      <c r="H155" s="213"/>
      <c r="I155" s="63"/>
      <c r="J155" s="63"/>
      <c r="K155" s="63">
        <f t="shared" si="47"/>
        <v>0</v>
      </c>
      <c r="L155" s="66">
        <f t="shared" si="52"/>
        <v>0</v>
      </c>
      <c r="M155" s="66">
        <f t="shared" si="52"/>
        <v>0</v>
      </c>
    </row>
    <row r="156" spans="1:13" ht="19.5" customHeight="1">
      <c r="A156" s="68">
        <v>4222</v>
      </c>
      <c r="B156" s="69" t="s">
        <v>119</v>
      </c>
      <c r="C156" s="63"/>
      <c r="D156" s="195"/>
      <c r="E156" s="233"/>
      <c r="F156" s="223"/>
      <c r="G156" s="203"/>
      <c r="H156" s="213"/>
      <c r="I156" s="63"/>
      <c r="J156" s="63"/>
      <c r="K156" s="63">
        <f t="shared" si="47"/>
        <v>0</v>
      </c>
      <c r="L156" s="66">
        <f t="shared" si="52"/>
        <v>0</v>
      </c>
      <c r="M156" s="66">
        <f t="shared" si="52"/>
        <v>0</v>
      </c>
    </row>
    <row r="157" spans="1:13" ht="19.5" customHeight="1">
      <c r="A157" s="68">
        <v>4223</v>
      </c>
      <c r="B157" s="69" t="s">
        <v>120</v>
      </c>
      <c r="C157" s="63"/>
      <c r="D157" s="195"/>
      <c r="E157" s="233"/>
      <c r="F157" s="223"/>
      <c r="G157" s="203"/>
      <c r="H157" s="213"/>
      <c r="I157" s="63"/>
      <c r="J157" s="63"/>
      <c r="K157" s="63">
        <f t="shared" si="47"/>
        <v>0</v>
      </c>
      <c r="L157" s="66">
        <f t="shared" si="52"/>
        <v>0</v>
      </c>
      <c r="M157" s="66">
        <f t="shared" si="52"/>
        <v>0</v>
      </c>
    </row>
    <row r="158" spans="1:13" ht="19.5" customHeight="1">
      <c r="A158" s="68">
        <v>4224</v>
      </c>
      <c r="B158" s="69" t="s">
        <v>121</v>
      </c>
      <c r="C158" s="63"/>
      <c r="D158" s="195"/>
      <c r="E158" s="233"/>
      <c r="F158" s="223"/>
      <c r="G158" s="203"/>
      <c r="H158" s="213"/>
      <c r="I158" s="63"/>
      <c r="J158" s="63"/>
      <c r="K158" s="63">
        <f t="shared" si="47"/>
        <v>0</v>
      </c>
      <c r="L158" s="66">
        <f t="shared" si="52"/>
        <v>0</v>
      </c>
      <c r="M158" s="66">
        <f t="shared" si="52"/>
        <v>0</v>
      </c>
    </row>
    <row r="159" spans="1:13" ht="19.5" customHeight="1">
      <c r="A159" s="68">
        <v>4225</v>
      </c>
      <c r="B159" s="69" t="s">
        <v>122</v>
      </c>
      <c r="C159" s="63"/>
      <c r="D159" s="195"/>
      <c r="E159" s="233"/>
      <c r="F159" s="223"/>
      <c r="G159" s="203"/>
      <c r="H159" s="213"/>
      <c r="I159" s="63"/>
      <c r="J159" s="63"/>
      <c r="K159" s="63">
        <f t="shared" si="47"/>
        <v>0</v>
      </c>
      <c r="L159" s="66">
        <f t="shared" si="52"/>
        <v>0</v>
      </c>
      <c r="M159" s="66">
        <f t="shared" si="52"/>
        <v>0</v>
      </c>
    </row>
    <row r="160" spans="1:13" ht="19.5" customHeight="1">
      <c r="A160" s="68">
        <v>4226</v>
      </c>
      <c r="B160" s="69" t="s">
        <v>123</v>
      </c>
      <c r="C160" s="63"/>
      <c r="D160" s="195"/>
      <c r="E160" s="233"/>
      <c r="F160" s="223"/>
      <c r="G160" s="203"/>
      <c r="H160" s="213"/>
      <c r="I160" s="63"/>
      <c r="J160" s="63"/>
      <c r="K160" s="63">
        <f t="shared" si="47"/>
        <v>0</v>
      </c>
      <c r="L160" s="66">
        <f t="shared" si="52"/>
        <v>0</v>
      </c>
      <c r="M160" s="66">
        <f t="shared" si="52"/>
        <v>0</v>
      </c>
    </row>
    <row r="161" spans="1:13" ht="27.75" customHeight="1">
      <c r="A161" s="68">
        <v>4227</v>
      </c>
      <c r="B161" s="69" t="s">
        <v>124</v>
      </c>
      <c r="C161" s="63"/>
      <c r="D161" s="195"/>
      <c r="E161" s="233"/>
      <c r="F161" s="223"/>
      <c r="G161" s="203"/>
      <c r="H161" s="213"/>
      <c r="I161" s="63"/>
      <c r="J161" s="63"/>
      <c r="K161" s="63">
        <f t="shared" si="47"/>
        <v>0</v>
      </c>
      <c r="L161" s="66">
        <f t="shared" si="52"/>
        <v>0</v>
      </c>
      <c r="M161" s="66">
        <f t="shared" si="52"/>
        <v>0</v>
      </c>
    </row>
    <row r="162" spans="1:13" ht="19.5" customHeight="1">
      <c r="A162" s="68">
        <v>4228</v>
      </c>
      <c r="B162" s="69" t="s">
        <v>125</v>
      </c>
      <c r="C162" s="63"/>
      <c r="D162" s="195"/>
      <c r="E162" s="233"/>
      <c r="F162" s="223"/>
      <c r="G162" s="203"/>
      <c r="H162" s="213"/>
      <c r="I162" s="63"/>
      <c r="J162" s="63"/>
      <c r="K162" s="63">
        <f t="shared" si="47"/>
        <v>0</v>
      </c>
      <c r="L162" s="66">
        <f t="shared" si="52"/>
        <v>0</v>
      </c>
      <c r="M162" s="66">
        <f t="shared" si="52"/>
        <v>0</v>
      </c>
    </row>
    <row r="163" spans="1:13" s="55" customFormat="1" ht="19.5" customHeight="1">
      <c r="A163" s="62">
        <v>423</v>
      </c>
      <c r="B163" s="65" t="s">
        <v>126</v>
      </c>
      <c r="C163" s="66">
        <f>SUM(C164)</f>
        <v>0</v>
      </c>
      <c r="D163" s="191">
        <f aca="true" t="shared" si="54" ref="D163:J163">SUM(D164)</f>
        <v>0</v>
      </c>
      <c r="E163" s="234">
        <f t="shared" si="54"/>
        <v>0</v>
      </c>
      <c r="F163" s="224">
        <f t="shared" si="54"/>
        <v>0</v>
      </c>
      <c r="G163" s="204">
        <f t="shared" si="54"/>
        <v>0</v>
      </c>
      <c r="H163" s="214">
        <f t="shared" si="54"/>
        <v>0</v>
      </c>
      <c r="I163" s="66">
        <f t="shared" si="54"/>
        <v>0</v>
      </c>
      <c r="J163" s="66">
        <f t="shared" si="54"/>
        <v>0</v>
      </c>
      <c r="K163" s="63">
        <f t="shared" si="47"/>
        <v>0</v>
      </c>
      <c r="L163" s="66">
        <f t="shared" si="52"/>
        <v>0</v>
      </c>
      <c r="M163" s="66">
        <f t="shared" si="52"/>
        <v>0</v>
      </c>
    </row>
    <row r="164" spans="1:13" ht="19.5" customHeight="1">
      <c r="A164" s="68">
        <v>4231</v>
      </c>
      <c r="B164" s="69" t="s">
        <v>127</v>
      </c>
      <c r="C164" s="63"/>
      <c r="D164" s="195"/>
      <c r="E164" s="233"/>
      <c r="F164" s="223"/>
      <c r="G164" s="203"/>
      <c r="H164" s="213"/>
      <c r="I164" s="63"/>
      <c r="J164" s="63"/>
      <c r="K164" s="63">
        <f t="shared" si="47"/>
        <v>0</v>
      </c>
      <c r="L164" s="66">
        <f t="shared" si="52"/>
        <v>0</v>
      </c>
      <c r="M164" s="66">
        <f t="shared" si="52"/>
        <v>0</v>
      </c>
    </row>
    <row r="165" spans="1:13" s="55" customFormat="1" ht="26.25" customHeight="1">
      <c r="A165" s="62">
        <v>424</v>
      </c>
      <c r="B165" s="65" t="s">
        <v>128</v>
      </c>
      <c r="C165" s="66">
        <f>SUM(C166:C169)</f>
        <v>0</v>
      </c>
      <c r="D165" s="191">
        <f aca="true" t="shared" si="55" ref="D165:J165">SUM(D166:D169)</f>
        <v>0</v>
      </c>
      <c r="E165" s="234">
        <f t="shared" si="55"/>
        <v>0</v>
      </c>
      <c r="F165" s="224">
        <f t="shared" si="55"/>
        <v>0</v>
      </c>
      <c r="G165" s="204">
        <f t="shared" si="55"/>
        <v>0</v>
      </c>
      <c r="H165" s="214">
        <f t="shared" si="55"/>
        <v>0</v>
      </c>
      <c r="I165" s="66">
        <f t="shared" si="55"/>
        <v>0</v>
      </c>
      <c r="J165" s="66">
        <f t="shared" si="55"/>
        <v>0</v>
      </c>
      <c r="K165" s="63">
        <f t="shared" si="47"/>
        <v>0</v>
      </c>
      <c r="L165" s="66">
        <f t="shared" si="52"/>
        <v>0</v>
      </c>
      <c r="M165" s="66">
        <f t="shared" si="52"/>
        <v>0</v>
      </c>
    </row>
    <row r="166" spans="1:13" ht="19.5" customHeight="1">
      <c r="A166" s="68">
        <v>4241</v>
      </c>
      <c r="B166" s="69" t="s">
        <v>129</v>
      </c>
      <c r="C166" s="63"/>
      <c r="D166" s="195"/>
      <c r="E166" s="233"/>
      <c r="F166" s="223"/>
      <c r="G166" s="203"/>
      <c r="H166" s="213"/>
      <c r="I166" s="63"/>
      <c r="J166" s="63"/>
      <c r="K166" s="63">
        <f t="shared" si="47"/>
        <v>0</v>
      </c>
      <c r="L166" s="66">
        <f t="shared" si="52"/>
        <v>0</v>
      </c>
      <c r="M166" s="66">
        <f t="shared" si="52"/>
        <v>0</v>
      </c>
    </row>
    <row r="167" spans="1:13" s="55" customFormat="1" ht="19.5" customHeight="1">
      <c r="A167" s="68">
        <v>4242</v>
      </c>
      <c r="B167" s="69" t="s">
        <v>130</v>
      </c>
      <c r="C167" s="63"/>
      <c r="D167" s="191"/>
      <c r="E167" s="234"/>
      <c r="F167" s="224"/>
      <c r="G167" s="204"/>
      <c r="H167" s="214"/>
      <c r="I167" s="66"/>
      <c r="J167" s="66"/>
      <c r="K167" s="63">
        <f t="shared" si="47"/>
        <v>0</v>
      </c>
      <c r="L167" s="66">
        <f t="shared" si="52"/>
        <v>0</v>
      </c>
      <c r="M167" s="66">
        <f t="shared" si="52"/>
        <v>0</v>
      </c>
    </row>
    <row r="168" spans="1:13" ht="27" customHeight="1">
      <c r="A168" s="68">
        <v>4243</v>
      </c>
      <c r="B168" s="69" t="s">
        <v>131</v>
      </c>
      <c r="C168" s="63"/>
      <c r="D168" s="195"/>
      <c r="E168" s="233"/>
      <c r="F168" s="223"/>
      <c r="G168" s="203"/>
      <c r="H168" s="213"/>
      <c r="I168" s="63"/>
      <c r="J168" s="63"/>
      <c r="K168" s="63">
        <f t="shared" si="47"/>
        <v>0</v>
      </c>
      <c r="L168" s="66">
        <f t="shared" si="52"/>
        <v>0</v>
      </c>
      <c r="M168" s="66">
        <f t="shared" si="52"/>
        <v>0</v>
      </c>
    </row>
    <row r="169" spans="1:13" ht="19.5" customHeight="1">
      <c r="A169" s="68">
        <v>4244</v>
      </c>
      <c r="B169" s="69" t="s">
        <v>132</v>
      </c>
      <c r="C169" s="63"/>
      <c r="D169" s="195"/>
      <c r="E169" s="233"/>
      <c r="F169" s="223"/>
      <c r="G169" s="203"/>
      <c r="H169" s="213"/>
      <c r="I169" s="63"/>
      <c r="J169" s="63"/>
      <c r="K169" s="63">
        <f t="shared" si="47"/>
        <v>0</v>
      </c>
      <c r="L169" s="66">
        <f t="shared" si="52"/>
        <v>0</v>
      </c>
      <c r="M169" s="66">
        <f t="shared" si="52"/>
        <v>0</v>
      </c>
    </row>
    <row r="170" spans="1:13" s="55" customFormat="1" ht="19.5" customHeight="1">
      <c r="A170" s="62">
        <v>425</v>
      </c>
      <c r="B170" s="65" t="s">
        <v>133</v>
      </c>
      <c r="C170" s="66">
        <f>SUM(C171:C172)</f>
        <v>0</v>
      </c>
      <c r="D170" s="191">
        <f aca="true" t="shared" si="56" ref="D170:J170">SUM(D171:D172)</f>
        <v>0</v>
      </c>
      <c r="E170" s="234">
        <f t="shared" si="56"/>
        <v>0</v>
      </c>
      <c r="F170" s="224">
        <f t="shared" si="56"/>
        <v>0</v>
      </c>
      <c r="G170" s="204">
        <f t="shared" si="56"/>
        <v>0</v>
      </c>
      <c r="H170" s="214">
        <f t="shared" si="56"/>
        <v>0</v>
      </c>
      <c r="I170" s="66">
        <f t="shared" si="56"/>
        <v>0</v>
      </c>
      <c r="J170" s="66">
        <f t="shared" si="56"/>
        <v>0</v>
      </c>
      <c r="K170" s="63">
        <f t="shared" si="47"/>
        <v>0</v>
      </c>
      <c r="L170" s="66">
        <f t="shared" si="52"/>
        <v>0</v>
      </c>
      <c r="M170" s="66">
        <f t="shared" si="52"/>
        <v>0</v>
      </c>
    </row>
    <row r="171" spans="1:13" ht="19.5" customHeight="1">
      <c r="A171" s="68">
        <v>4251</v>
      </c>
      <c r="B171" s="69" t="s">
        <v>134</v>
      </c>
      <c r="C171" s="63"/>
      <c r="D171" s="195"/>
      <c r="E171" s="233"/>
      <c r="F171" s="223"/>
      <c r="G171" s="203"/>
      <c r="H171" s="213"/>
      <c r="I171" s="63"/>
      <c r="J171" s="63"/>
      <c r="K171" s="63">
        <f t="shared" si="47"/>
        <v>0</v>
      </c>
      <c r="L171" s="66">
        <f t="shared" si="52"/>
        <v>0</v>
      </c>
      <c r="M171" s="66">
        <f t="shared" si="52"/>
        <v>0</v>
      </c>
    </row>
    <row r="172" spans="1:13" ht="19.5" customHeight="1">
      <c r="A172" s="68">
        <v>4252</v>
      </c>
      <c r="B172" s="69" t="s">
        <v>135</v>
      </c>
      <c r="C172" s="63"/>
      <c r="D172" s="195"/>
      <c r="E172" s="233"/>
      <c r="F172" s="223"/>
      <c r="G172" s="203"/>
      <c r="H172" s="213"/>
      <c r="I172" s="63"/>
      <c r="J172" s="63"/>
      <c r="K172" s="63">
        <f t="shared" si="47"/>
        <v>0</v>
      </c>
      <c r="L172" s="66">
        <f t="shared" si="52"/>
        <v>0</v>
      </c>
      <c r="M172" s="66">
        <f t="shared" si="52"/>
        <v>0</v>
      </c>
    </row>
    <row r="173" spans="1:13" s="73" customFormat="1" ht="20.25" customHeight="1">
      <c r="A173" s="182" t="s">
        <v>155</v>
      </c>
      <c r="B173" s="183" t="s">
        <v>156</v>
      </c>
      <c r="C173" s="184">
        <f>SUM(C174+C186+C235+C220+C226)</f>
        <v>0</v>
      </c>
      <c r="D173" s="184">
        <f aca="true" t="shared" si="57" ref="D173:J173">SUM(D174+D186+D235+D220+D226)</f>
        <v>0</v>
      </c>
      <c r="E173" s="236">
        <f t="shared" si="57"/>
        <v>21000.4</v>
      </c>
      <c r="F173" s="226">
        <f t="shared" si="57"/>
        <v>46240</v>
      </c>
      <c r="G173" s="206">
        <f t="shared" si="57"/>
        <v>10618733.5</v>
      </c>
      <c r="H173" s="216">
        <f t="shared" si="57"/>
        <v>29315</v>
      </c>
      <c r="I173" s="184">
        <f t="shared" si="57"/>
        <v>0</v>
      </c>
      <c r="J173" s="184">
        <f t="shared" si="57"/>
        <v>0</v>
      </c>
      <c r="K173" s="185">
        <f aca="true" t="shared" si="58" ref="K173:K240">SUM(C173:J173)</f>
        <v>10715288.9</v>
      </c>
      <c r="L173" s="186">
        <f t="shared" si="52"/>
        <v>10715288.9</v>
      </c>
      <c r="M173" s="186">
        <f t="shared" si="52"/>
        <v>10715288.9</v>
      </c>
    </row>
    <row r="174" spans="1:13" s="55" customFormat="1" ht="19.5" customHeight="1">
      <c r="A174" s="240">
        <v>31</v>
      </c>
      <c r="B174" s="241" t="s">
        <v>144</v>
      </c>
      <c r="C174" s="242">
        <f>SUM(C175)+C180+C182</f>
        <v>0</v>
      </c>
      <c r="D174" s="243">
        <f aca="true" t="shared" si="59" ref="D174:J174">SUM(D175)+D180+D182</f>
        <v>0</v>
      </c>
      <c r="E174" s="244">
        <f t="shared" si="59"/>
        <v>0</v>
      </c>
      <c r="F174" s="252">
        <f t="shared" si="59"/>
        <v>0</v>
      </c>
      <c r="G174" s="250">
        <f t="shared" si="59"/>
        <v>8373917</v>
      </c>
      <c r="H174" s="254">
        <f t="shared" si="59"/>
        <v>0</v>
      </c>
      <c r="I174" s="242">
        <f t="shared" si="59"/>
        <v>0</v>
      </c>
      <c r="J174" s="242">
        <f t="shared" si="59"/>
        <v>0</v>
      </c>
      <c r="K174" s="245">
        <f t="shared" si="58"/>
        <v>8373917</v>
      </c>
      <c r="L174" s="67">
        <f>K174</f>
        <v>8373917</v>
      </c>
      <c r="M174" s="67">
        <f>L174</f>
        <v>8373917</v>
      </c>
    </row>
    <row r="175" spans="1:13" s="55" customFormat="1" ht="19.5" customHeight="1">
      <c r="A175" s="240">
        <v>311</v>
      </c>
      <c r="B175" s="241" t="s">
        <v>145</v>
      </c>
      <c r="C175" s="242">
        <f>SUM(C176:C179)</f>
        <v>0</v>
      </c>
      <c r="D175" s="243">
        <f aca="true" t="shared" si="60" ref="D175:J175">SUM(D176:D179)</f>
        <v>0</v>
      </c>
      <c r="E175" s="244">
        <f t="shared" si="60"/>
        <v>0</v>
      </c>
      <c r="F175" s="252">
        <f t="shared" si="60"/>
        <v>0</v>
      </c>
      <c r="G175" s="250">
        <f t="shared" si="60"/>
        <v>7087207</v>
      </c>
      <c r="H175" s="254">
        <f t="shared" si="60"/>
        <v>0</v>
      </c>
      <c r="I175" s="242">
        <f t="shared" si="60"/>
        <v>0</v>
      </c>
      <c r="J175" s="242">
        <f t="shared" si="60"/>
        <v>0</v>
      </c>
      <c r="K175" s="245">
        <f t="shared" si="58"/>
        <v>7087207</v>
      </c>
      <c r="L175" s="242">
        <f>K175</f>
        <v>7087207</v>
      </c>
      <c r="M175" s="242">
        <f>L175</f>
        <v>7087207</v>
      </c>
    </row>
    <row r="176" spans="1:13" ht="19.5" customHeight="1">
      <c r="A176" s="246">
        <v>3111</v>
      </c>
      <c r="B176" s="247" t="s">
        <v>146</v>
      </c>
      <c r="C176" s="245"/>
      <c r="D176" s="248"/>
      <c r="E176" s="249"/>
      <c r="F176" s="253"/>
      <c r="G176" s="251">
        <f>'INT.POM.TAB.RAS.-SVE RAZINE ''17'!F19+'INT.POM.TAB.RAS.-SVE RAZINE ''17'!C19</f>
        <v>6525713</v>
      </c>
      <c r="H176" s="255"/>
      <c r="I176" s="245"/>
      <c r="J176" s="245"/>
      <c r="K176" s="245">
        <f t="shared" si="58"/>
        <v>6525713</v>
      </c>
      <c r="L176" s="242">
        <f aca="true" t="shared" si="61" ref="L176:M185">K176</f>
        <v>6525713</v>
      </c>
      <c r="M176" s="242">
        <f t="shared" si="61"/>
        <v>6525713</v>
      </c>
    </row>
    <row r="177" spans="1:13" ht="19.5" customHeight="1">
      <c r="A177" s="246">
        <v>3112</v>
      </c>
      <c r="B177" s="247" t="s">
        <v>147</v>
      </c>
      <c r="C177" s="245"/>
      <c r="D177" s="248"/>
      <c r="E177" s="249"/>
      <c r="F177" s="253"/>
      <c r="G177" s="251"/>
      <c r="H177" s="255"/>
      <c r="I177" s="245"/>
      <c r="J177" s="245"/>
      <c r="K177" s="245">
        <f t="shared" si="58"/>
        <v>0</v>
      </c>
      <c r="L177" s="242">
        <f t="shared" si="61"/>
        <v>0</v>
      </c>
      <c r="M177" s="242">
        <f t="shared" si="61"/>
        <v>0</v>
      </c>
    </row>
    <row r="178" spans="1:13" ht="19.5" customHeight="1">
      <c r="A178" s="246">
        <v>3113</v>
      </c>
      <c r="B178" s="247" t="s">
        <v>148</v>
      </c>
      <c r="C178" s="245"/>
      <c r="D178" s="248"/>
      <c r="E178" s="249"/>
      <c r="F178" s="253"/>
      <c r="G178" s="251">
        <f>'INT.POM.TAB.RAS.-SVE RAZINE ''17'!C22+'INT.POM.TAB.RAS.-SVE RAZINE ''17'!F22</f>
        <v>80000</v>
      </c>
      <c r="H178" s="255"/>
      <c r="I178" s="245"/>
      <c r="J178" s="245"/>
      <c r="K178" s="245">
        <f t="shared" si="58"/>
        <v>80000</v>
      </c>
      <c r="L178" s="242">
        <f t="shared" si="61"/>
        <v>80000</v>
      </c>
      <c r="M178" s="242">
        <f t="shared" si="61"/>
        <v>80000</v>
      </c>
    </row>
    <row r="179" spans="1:13" ht="19.5" customHeight="1">
      <c r="A179" s="246">
        <v>3114</v>
      </c>
      <c r="B179" s="247" t="s">
        <v>149</v>
      </c>
      <c r="C179" s="245"/>
      <c r="D179" s="248"/>
      <c r="E179" s="249"/>
      <c r="F179" s="253"/>
      <c r="G179" s="251">
        <f>'INT.POM.TAB.RAS.-SVE RAZINE ''17'!F21+'INT.POM.TAB.RAS.-SVE RAZINE ''17'!C21+'INT.POM.TAB.RAS.-SVE RAZINE ''17'!C20+'INT.POM.TAB.RAS.-SVE RAZINE ''17'!F20</f>
        <v>481494</v>
      </c>
      <c r="H179" s="255"/>
      <c r="I179" s="245"/>
      <c r="J179" s="245"/>
      <c r="K179" s="245">
        <f t="shared" si="58"/>
        <v>481494</v>
      </c>
      <c r="L179" s="242">
        <f t="shared" si="61"/>
        <v>481494</v>
      </c>
      <c r="M179" s="242">
        <f t="shared" si="61"/>
        <v>481494</v>
      </c>
    </row>
    <row r="180" spans="1:13" s="55" customFormat="1" ht="19.5" customHeight="1">
      <c r="A180" s="240">
        <v>312</v>
      </c>
      <c r="B180" s="241" t="s">
        <v>150</v>
      </c>
      <c r="C180" s="242">
        <f>SUM(C181)</f>
        <v>0</v>
      </c>
      <c r="D180" s="243">
        <f aca="true" t="shared" si="62" ref="D180:J180">SUM(D181)</f>
        <v>0</v>
      </c>
      <c r="E180" s="244">
        <f t="shared" si="62"/>
        <v>0</v>
      </c>
      <c r="F180" s="252">
        <f t="shared" si="62"/>
        <v>0</v>
      </c>
      <c r="G180" s="250">
        <f t="shared" si="62"/>
        <v>68500</v>
      </c>
      <c r="H180" s="254">
        <f t="shared" si="62"/>
        <v>0</v>
      </c>
      <c r="I180" s="242">
        <f t="shared" si="62"/>
        <v>0</v>
      </c>
      <c r="J180" s="242">
        <f t="shared" si="62"/>
        <v>0</v>
      </c>
      <c r="K180" s="245">
        <f t="shared" si="58"/>
        <v>68500</v>
      </c>
      <c r="L180" s="242">
        <f t="shared" si="61"/>
        <v>68500</v>
      </c>
      <c r="M180" s="242">
        <f t="shared" si="61"/>
        <v>68500</v>
      </c>
    </row>
    <row r="181" spans="1:13" ht="19.5" customHeight="1">
      <c r="A181" s="246">
        <v>3121</v>
      </c>
      <c r="B181" s="247" t="s">
        <v>150</v>
      </c>
      <c r="C181" s="245"/>
      <c r="D181" s="248"/>
      <c r="E181" s="249"/>
      <c r="F181" s="253"/>
      <c r="G181" s="251">
        <f>'INT.POM.TAB.RAS.-SVE RAZINE ''17'!C24</f>
        <v>68500</v>
      </c>
      <c r="H181" s="255"/>
      <c r="I181" s="245"/>
      <c r="J181" s="245"/>
      <c r="K181" s="245">
        <f t="shared" si="58"/>
        <v>68500</v>
      </c>
      <c r="L181" s="242">
        <f t="shared" si="61"/>
        <v>68500</v>
      </c>
      <c r="M181" s="242">
        <f t="shared" si="61"/>
        <v>68500</v>
      </c>
    </row>
    <row r="182" spans="1:13" s="55" customFormat="1" ht="19.5" customHeight="1">
      <c r="A182" s="240">
        <v>313</v>
      </c>
      <c r="B182" s="241" t="s">
        <v>151</v>
      </c>
      <c r="C182" s="242">
        <f>SUM(C183:C185)</f>
        <v>0</v>
      </c>
      <c r="D182" s="243">
        <f aca="true" t="shared" si="63" ref="D182:J182">SUM(D183:D185)</f>
        <v>0</v>
      </c>
      <c r="E182" s="244">
        <f t="shared" si="63"/>
        <v>0</v>
      </c>
      <c r="F182" s="252">
        <f t="shared" si="63"/>
        <v>0</v>
      </c>
      <c r="G182" s="250">
        <f t="shared" si="63"/>
        <v>1218210</v>
      </c>
      <c r="H182" s="254">
        <f t="shared" si="63"/>
        <v>0</v>
      </c>
      <c r="I182" s="242">
        <f t="shared" si="63"/>
        <v>0</v>
      </c>
      <c r="J182" s="242">
        <f t="shared" si="63"/>
        <v>0</v>
      </c>
      <c r="K182" s="245">
        <f t="shared" si="58"/>
        <v>1218210</v>
      </c>
      <c r="L182" s="242">
        <f t="shared" si="61"/>
        <v>1218210</v>
      </c>
      <c r="M182" s="242">
        <f t="shared" si="61"/>
        <v>1218210</v>
      </c>
    </row>
    <row r="183" spans="1:13" s="55" customFormat="1" ht="19.5" customHeight="1">
      <c r="A183" s="246">
        <v>3131</v>
      </c>
      <c r="B183" s="247" t="s">
        <v>152</v>
      </c>
      <c r="C183" s="242"/>
      <c r="D183" s="243"/>
      <c r="E183" s="244"/>
      <c r="F183" s="252"/>
      <c r="G183" s="250"/>
      <c r="H183" s="254"/>
      <c r="I183" s="242"/>
      <c r="J183" s="242"/>
      <c r="K183" s="245">
        <f t="shared" si="58"/>
        <v>0</v>
      </c>
      <c r="L183" s="242">
        <f t="shared" si="61"/>
        <v>0</v>
      </c>
      <c r="M183" s="242">
        <f t="shared" si="61"/>
        <v>0</v>
      </c>
    </row>
    <row r="184" spans="1:13" ht="25.5">
      <c r="A184" s="246">
        <v>3132</v>
      </c>
      <c r="B184" s="247" t="s">
        <v>153</v>
      </c>
      <c r="C184" s="245"/>
      <c r="D184" s="248"/>
      <c r="E184" s="249"/>
      <c r="F184" s="253"/>
      <c r="G184" s="251">
        <f>'INT.POM.TAB.RAS.-SVE RAZINE ''17'!F26+'INT.POM.TAB.RAS.-SVE RAZINE ''17'!C26</f>
        <v>1098517.52</v>
      </c>
      <c r="H184" s="255"/>
      <c r="I184" s="245"/>
      <c r="J184" s="245"/>
      <c r="K184" s="245">
        <f t="shared" si="58"/>
        <v>1098517.52</v>
      </c>
      <c r="L184" s="242">
        <f t="shared" si="61"/>
        <v>1098517.52</v>
      </c>
      <c r="M184" s="242">
        <f t="shared" si="61"/>
        <v>1098517.52</v>
      </c>
    </row>
    <row r="185" spans="1:13" ht="25.5">
      <c r="A185" s="246">
        <v>3133</v>
      </c>
      <c r="B185" s="247" t="s">
        <v>154</v>
      </c>
      <c r="C185" s="245"/>
      <c r="D185" s="248"/>
      <c r="E185" s="249"/>
      <c r="F185" s="253"/>
      <c r="G185" s="251">
        <f>'INT.POM.TAB.RAS.-SVE RAZINE ''17'!F27+'INT.POM.TAB.RAS.-SVE RAZINE ''17'!C27</f>
        <v>119692.48</v>
      </c>
      <c r="H185" s="255"/>
      <c r="I185" s="245"/>
      <c r="J185" s="245"/>
      <c r="K185" s="245">
        <f t="shared" si="58"/>
        <v>119692.48</v>
      </c>
      <c r="L185" s="242">
        <f t="shared" si="61"/>
        <v>119692.48</v>
      </c>
      <c r="M185" s="242">
        <f t="shared" si="61"/>
        <v>119692.48</v>
      </c>
    </row>
    <row r="186" spans="1:13" s="55" customFormat="1" ht="24.75" customHeight="1">
      <c r="A186" s="240">
        <v>32</v>
      </c>
      <c r="B186" s="241" t="s">
        <v>49</v>
      </c>
      <c r="C186" s="242">
        <f>SUM(C187+C192+C200+C210+C212)</f>
        <v>0</v>
      </c>
      <c r="D186" s="243">
        <f aca="true" t="shared" si="64" ref="D186:J186">SUM(D187+D192+D200+D210+D212)</f>
        <v>0</v>
      </c>
      <c r="E186" s="244">
        <f t="shared" si="64"/>
        <v>21000.4</v>
      </c>
      <c r="F186" s="252">
        <f t="shared" si="64"/>
        <v>21240</v>
      </c>
      <c r="G186" s="250">
        <f t="shared" si="64"/>
        <v>2017785.5</v>
      </c>
      <c r="H186" s="254">
        <f t="shared" si="64"/>
        <v>29315</v>
      </c>
      <c r="I186" s="242">
        <f t="shared" si="64"/>
        <v>0</v>
      </c>
      <c r="J186" s="242">
        <f t="shared" si="64"/>
        <v>0</v>
      </c>
      <c r="K186" s="245">
        <f t="shared" si="58"/>
        <v>2089340.9</v>
      </c>
      <c r="L186" s="64">
        <f>K186</f>
        <v>2089340.9</v>
      </c>
      <c r="M186" s="64">
        <f>L186</f>
        <v>2089340.9</v>
      </c>
    </row>
    <row r="187" spans="1:13" s="55" customFormat="1" ht="24.75" customHeight="1">
      <c r="A187" s="240">
        <v>321</v>
      </c>
      <c r="B187" s="241" t="s">
        <v>50</v>
      </c>
      <c r="C187" s="242">
        <f>SUM(C188:C191)</f>
        <v>0</v>
      </c>
      <c r="D187" s="243">
        <f aca="true" t="shared" si="65" ref="D187:J187">SUM(D188:D191)</f>
        <v>0</v>
      </c>
      <c r="E187" s="244">
        <f t="shared" si="65"/>
        <v>0</v>
      </c>
      <c r="F187" s="252">
        <f t="shared" si="65"/>
        <v>1350</v>
      </c>
      <c r="G187" s="250">
        <f t="shared" si="65"/>
        <v>374189</v>
      </c>
      <c r="H187" s="254">
        <f t="shared" si="65"/>
        <v>4800</v>
      </c>
      <c r="I187" s="242">
        <f t="shared" si="65"/>
        <v>0</v>
      </c>
      <c r="J187" s="242">
        <f t="shared" si="65"/>
        <v>0</v>
      </c>
      <c r="K187" s="245">
        <f t="shared" si="58"/>
        <v>380339</v>
      </c>
      <c r="L187" s="245">
        <f>K187</f>
        <v>380339</v>
      </c>
      <c r="M187" s="245">
        <f>L187</f>
        <v>380339</v>
      </c>
    </row>
    <row r="188" spans="1:13" ht="24.75" customHeight="1">
      <c r="A188" s="246">
        <v>3211</v>
      </c>
      <c r="B188" s="247" t="s">
        <v>51</v>
      </c>
      <c r="C188" s="245"/>
      <c r="D188" s="248"/>
      <c r="E188" s="249"/>
      <c r="F188" s="253">
        <f>'INT.POM.TAB.RAS.-SVE RAZINE ''17'!J31</f>
        <v>1350</v>
      </c>
      <c r="G188" s="251">
        <f>'INT.POM.TAB.RAS.-SVE RAZINE ''17'!F31</f>
        <v>24000</v>
      </c>
      <c r="H188" s="255">
        <f>'INT.POM.TAB.RAS.-SVE RAZINE ''17'!K31</f>
        <v>4800</v>
      </c>
      <c r="I188" s="245"/>
      <c r="J188" s="245"/>
      <c r="K188" s="245">
        <f t="shared" si="58"/>
        <v>30150</v>
      </c>
      <c r="L188" s="245">
        <f aca="true" t="shared" si="66" ref="L188:M219">K188</f>
        <v>30150</v>
      </c>
      <c r="M188" s="245">
        <f t="shared" si="66"/>
        <v>30150</v>
      </c>
    </row>
    <row r="189" spans="1:13" ht="24.75" customHeight="1">
      <c r="A189" s="246">
        <v>3212</v>
      </c>
      <c r="B189" s="247" t="s">
        <v>52</v>
      </c>
      <c r="C189" s="245"/>
      <c r="D189" s="248"/>
      <c r="E189" s="249"/>
      <c r="F189" s="253"/>
      <c r="G189" s="251">
        <f>'INT.POM.TAB.RAS.-SVE RAZINE ''17'!F32+'INT.POM.TAB.RAS.-SVE RAZINE ''17'!C32</f>
        <v>350189</v>
      </c>
      <c r="H189" s="255"/>
      <c r="I189" s="245"/>
      <c r="J189" s="245"/>
      <c r="K189" s="245">
        <f t="shared" si="58"/>
        <v>350189</v>
      </c>
      <c r="L189" s="245">
        <f t="shared" si="66"/>
        <v>350189</v>
      </c>
      <c r="M189" s="245">
        <f t="shared" si="66"/>
        <v>350189</v>
      </c>
    </row>
    <row r="190" spans="1:13" ht="24.75" customHeight="1">
      <c r="A190" s="246">
        <v>3213</v>
      </c>
      <c r="B190" s="247" t="s">
        <v>53</v>
      </c>
      <c r="C190" s="245"/>
      <c r="D190" s="248"/>
      <c r="E190" s="249"/>
      <c r="F190" s="253"/>
      <c r="G190" s="251"/>
      <c r="H190" s="255"/>
      <c r="I190" s="245"/>
      <c r="J190" s="245"/>
      <c r="K190" s="245">
        <f t="shared" si="58"/>
        <v>0</v>
      </c>
      <c r="L190" s="245">
        <f t="shared" si="66"/>
        <v>0</v>
      </c>
      <c r="M190" s="245">
        <f t="shared" si="66"/>
        <v>0</v>
      </c>
    </row>
    <row r="191" spans="1:13" ht="24.75" customHeight="1">
      <c r="A191" s="246">
        <v>3214</v>
      </c>
      <c r="B191" s="247" t="s">
        <v>54</v>
      </c>
      <c r="C191" s="245"/>
      <c r="D191" s="248"/>
      <c r="E191" s="249"/>
      <c r="F191" s="253"/>
      <c r="G191" s="251"/>
      <c r="H191" s="255"/>
      <c r="I191" s="245"/>
      <c r="J191" s="245"/>
      <c r="K191" s="245">
        <f t="shared" si="58"/>
        <v>0</v>
      </c>
      <c r="L191" s="245">
        <f t="shared" si="66"/>
        <v>0</v>
      </c>
      <c r="M191" s="245">
        <f t="shared" si="66"/>
        <v>0</v>
      </c>
    </row>
    <row r="192" spans="1:13" s="55" customFormat="1" ht="24.75" customHeight="1">
      <c r="A192" s="240">
        <v>322</v>
      </c>
      <c r="B192" s="241" t="s">
        <v>55</v>
      </c>
      <c r="C192" s="242">
        <f>SUM(C193:C199)</f>
        <v>0</v>
      </c>
      <c r="D192" s="243">
        <f aca="true" t="shared" si="67" ref="D192:J192">SUM(D193:D199)</f>
        <v>0</v>
      </c>
      <c r="E192" s="244">
        <f t="shared" si="67"/>
        <v>17000.4</v>
      </c>
      <c r="F192" s="252">
        <f t="shared" si="67"/>
        <v>4561</v>
      </c>
      <c r="G192" s="250">
        <f t="shared" si="67"/>
        <v>324723</v>
      </c>
      <c r="H192" s="254">
        <f t="shared" si="67"/>
        <v>7229</v>
      </c>
      <c r="I192" s="242">
        <f t="shared" si="67"/>
        <v>0</v>
      </c>
      <c r="J192" s="242">
        <f t="shared" si="67"/>
        <v>0</v>
      </c>
      <c r="K192" s="245">
        <f t="shared" si="58"/>
        <v>353513.4</v>
      </c>
      <c r="L192" s="245">
        <f t="shared" si="66"/>
        <v>353513.4</v>
      </c>
      <c r="M192" s="245">
        <f t="shared" si="66"/>
        <v>353513.4</v>
      </c>
    </row>
    <row r="193" spans="1:13" ht="24.75" customHeight="1">
      <c r="A193" s="246">
        <v>3221</v>
      </c>
      <c r="B193" s="247" t="s">
        <v>56</v>
      </c>
      <c r="C193" s="245"/>
      <c r="D193" s="248"/>
      <c r="E193" s="249">
        <f>'INT.POM.TAB.RAS.-SVE RAZINE ''17'!I35</f>
        <v>17000.4</v>
      </c>
      <c r="F193" s="253"/>
      <c r="G193" s="251">
        <f>'INT.POM.TAB.RAS.-SVE RAZINE ''17'!C35+'INT.POM.TAB.RAS.-SVE RAZINE ''17'!D35+'INT.POM.TAB.RAS.-SVE RAZINE ''17'!F35+'INT.POM.TAB.RAS.-SVE RAZINE ''17'!H35</f>
        <v>94910</v>
      </c>
      <c r="H193" s="255">
        <f>'INT.POM.TAB.RAS.-SVE RAZINE ''17'!K35</f>
        <v>2460</v>
      </c>
      <c r="I193" s="245"/>
      <c r="J193" s="245"/>
      <c r="K193" s="245">
        <f t="shared" si="58"/>
        <v>114370.4</v>
      </c>
      <c r="L193" s="245">
        <f t="shared" si="66"/>
        <v>114370.4</v>
      </c>
      <c r="M193" s="245">
        <f t="shared" si="66"/>
        <v>114370.4</v>
      </c>
    </row>
    <row r="194" spans="1:13" ht="24.75" customHeight="1">
      <c r="A194" s="246">
        <v>3222</v>
      </c>
      <c r="B194" s="247" t="s">
        <v>57</v>
      </c>
      <c r="C194" s="245"/>
      <c r="D194" s="248"/>
      <c r="E194" s="249"/>
      <c r="F194" s="253"/>
      <c r="G194" s="251">
        <f>'INT.POM.TAB.RAS.-SVE RAZINE ''17'!C36+'INT.POM.TAB.RAS.-SVE RAZINE ''17'!D36+'INT.POM.TAB.RAS.-SVE RAZINE ''17'!F36</f>
        <v>131982</v>
      </c>
      <c r="H194" s="255"/>
      <c r="I194" s="245"/>
      <c r="J194" s="245"/>
      <c r="K194" s="245">
        <f t="shared" si="58"/>
        <v>131982</v>
      </c>
      <c r="L194" s="245">
        <f t="shared" si="66"/>
        <v>131982</v>
      </c>
      <c r="M194" s="245">
        <f t="shared" si="66"/>
        <v>131982</v>
      </c>
    </row>
    <row r="195" spans="1:13" ht="24.75" customHeight="1">
      <c r="A195" s="246">
        <v>3223</v>
      </c>
      <c r="B195" s="247" t="s">
        <v>58</v>
      </c>
      <c r="C195" s="245"/>
      <c r="D195" s="248"/>
      <c r="E195" s="249"/>
      <c r="F195" s="253"/>
      <c r="G195" s="251">
        <f>'INT.POM.TAB.RAS.-SVE RAZINE ''17'!C37+'INT.POM.TAB.RAS.-SVE RAZINE ''17'!D37+'INT.POM.TAB.RAS.-SVE RAZINE ''17'!F37+'INT.POM.TAB.RAS.-SVE RAZINE ''17'!H37</f>
        <v>42722</v>
      </c>
      <c r="H195" s="255"/>
      <c r="I195" s="245"/>
      <c r="J195" s="245"/>
      <c r="K195" s="245">
        <f t="shared" si="58"/>
        <v>42722</v>
      </c>
      <c r="L195" s="245">
        <f t="shared" si="66"/>
        <v>42722</v>
      </c>
      <c r="M195" s="245">
        <f t="shared" si="66"/>
        <v>42722</v>
      </c>
    </row>
    <row r="196" spans="1:13" ht="25.5">
      <c r="A196" s="246">
        <v>3224</v>
      </c>
      <c r="B196" s="247" t="s">
        <v>59</v>
      </c>
      <c r="C196" s="245"/>
      <c r="D196" s="248"/>
      <c r="E196" s="249"/>
      <c r="F196" s="253"/>
      <c r="G196" s="251">
        <f>'INT.POM.TAB.RAS.-SVE RAZINE ''17'!D38+'INT.POM.TAB.RAS.-SVE RAZINE ''17'!F38</f>
        <v>8319</v>
      </c>
      <c r="H196" s="255">
        <f>'INT.POM.TAB.RAS.-SVE RAZINE ''17'!K38</f>
        <v>799</v>
      </c>
      <c r="I196" s="245"/>
      <c r="J196" s="245"/>
      <c r="K196" s="245">
        <f t="shared" si="58"/>
        <v>9118</v>
      </c>
      <c r="L196" s="245">
        <f t="shared" si="66"/>
        <v>9118</v>
      </c>
      <c r="M196" s="245">
        <f t="shared" si="66"/>
        <v>9118</v>
      </c>
    </row>
    <row r="197" spans="1:13" ht="19.5" customHeight="1">
      <c r="A197" s="246">
        <v>3225</v>
      </c>
      <c r="B197" s="247" t="s">
        <v>60</v>
      </c>
      <c r="C197" s="245"/>
      <c r="D197" s="248"/>
      <c r="E197" s="249"/>
      <c r="F197" s="253">
        <f>'INT.POM.TAB.RAS.-SVE RAZINE ''17'!J39</f>
        <v>4561</v>
      </c>
      <c r="G197" s="251">
        <f>'INT.POM.TAB.RAS.-SVE RAZINE ''17'!C39+'INT.POM.TAB.RAS.-SVE RAZINE ''17'!D39+'INT.POM.TAB.RAS.-SVE RAZINE ''17'!F39</f>
        <v>40030</v>
      </c>
      <c r="H197" s="255">
        <f>'INT.POM.TAB.RAS.-SVE RAZINE ''17'!K39</f>
        <v>1985</v>
      </c>
      <c r="I197" s="245"/>
      <c r="J197" s="245"/>
      <c r="K197" s="245">
        <f t="shared" si="58"/>
        <v>46576</v>
      </c>
      <c r="L197" s="245">
        <f t="shared" si="66"/>
        <v>46576</v>
      </c>
      <c r="M197" s="245">
        <f t="shared" si="66"/>
        <v>46576</v>
      </c>
    </row>
    <row r="198" spans="1:13" ht="19.5" customHeight="1">
      <c r="A198" s="246">
        <v>3226</v>
      </c>
      <c r="B198" s="247" t="s">
        <v>61</v>
      </c>
      <c r="C198" s="245"/>
      <c r="D198" s="248"/>
      <c r="E198" s="249"/>
      <c r="F198" s="253"/>
      <c r="G198" s="251"/>
      <c r="H198" s="255"/>
      <c r="I198" s="245"/>
      <c r="J198" s="245"/>
      <c r="K198" s="245">
        <f t="shared" si="58"/>
        <v>0</v>
      </c>
      <c r="L198" s="245">
        <f t="shared" si="66"/>
        <v>0</v>
      </c>
      <c r="M198" s="245">
        <f t="shared" si="66"/>
        <v>0</v>
      </c>
    </row>
    <row r="199" spans="1:13" ht="19.5" customHeight="1">
      <c r="A199" s="246">
        <v>3227</v>
      </c>
      <c r="B199" s="247" t="s">
        <v>62</v>
      </c>
      <c r="C199" s="245"/>
      <c r="D199" s="248"/>
      <c r="E199" s="249"/>
      <c r="F199" s="253"/>
      <c r="G199" s="251">
        <f>'INT.POM.TAB.RAS.-SVE RAZINE ''17'!D40+'INT.POM.TAB.RAS.-SVE RAZINE ''17'!F40</f>
        <v>6760</v>
      </c>
      <c r="H199" s="255">
        <f>'INT.POM.TAB.RAS.-SVE RAZINE ''17'!K40</f>
        <v>1985</v>
      </c>
      <c r="I199" s="245"/>
      <c r="J199" s="245"/>
      <c r="K199" s="245">
        <f t="shared" si="58"/>
        <v>8745</v>
      </c>
      <c r="L199" s="245">
        <f t="shared" si="66"/>
        <v>8745</v>
      </c>
      <c r="M199" s="245">
        <f t="shared" si="66"/>
        <v>8745</v>
      </c>
    </row>
    <row r="200" spans="1:13" s="55" customFormat="1" ht="19.5" customHeight="1">
      <c r="A200" s="240">
        <v>323</v>
      </c>
      <c r="B200" s="241" t="s">
        <v>63</v>
      </c>
      <c r="C200" s="242">
        <f>SUM(C201:C209)</f>
        <v>0</v>
      </c>
      <c r="D200" s="243">
        <f aca="true" t="shared" si="68" ref="D200:J200">SUM(D201:D209)</f>
        <v>0</v>
      </c>
      <c r="E200" s="244">
        <f t="shared" si="68"/>
        <v>1000</v>
      </c>
      <c r="F200" s="252">
        <f t="shared" si="68"/>
        <v>10918</v>
      </c>
      <c r="G200" s="250">
        <f t="shared" si="68"/>
        <v>1192634.5</v>
      </c>
      <c r="H200" s="254">
        <f t="shared" si="68"/>
        <v>10402</v>
      </c>
      <c r="I200" s="242">
        <f t="shared" si="68"/>
        <v>0</v>
      </c>
      <c r="J200" s="242">
        <f t="shared" si="68"/>
        <v>0</v>
      </c>
      <c r="K200" s="245">
        <f t="shared" si="58"/>
        <v>1214954.5</v>
      </c>
      <c r="L200" s="245">
        <f t="shared" si="66"/>
        <v>1214954.5</v>
      </c>
      <c r="M200" s="245">
        <f t="shared" si="66"/>
        <v>1214954.5</v>
      </c>
    </row>
    <row r="201" spans="1:13" ht="19.5" customHeight="1">
      <c r="A201" s="246">
        <v>3231</v>
      </c>
      <c r="B201" s="247" t="s">
        <v>64</v>
      </c>
      <c r="C201" s="245"/>
      <c r="D201" s="248"/>
      <c r="E201" s="249"/>
      <c r="F201" s="253">
        <f>'INT.POM.TAB.RAS.-SVE RAZINE ''17'!J43</f>
        <v>9650</v>
      </c>
      <c r="G201" s="251">
        <f>'INT.POM.TAB.RAS.-SVE RAZINE ''17'!C42+'INT.POM.TAB.RAS.-SVE RAZINE ''17'!C43+'INT.POM.TAB.RAS.-SVE RAZINE ''17'!D42+'INT.POM.TAB.RAS.-SVE RAZINE ''17'!D43+'INT.POM.TAB.RAS.-SVE RAZINE ''17'!F42+'INT.POM.TAB.RAS.-SVE RAZINE ''17'!F43+'INT.POM.TAB.RAS.-SVE RAZINE ''17'!H42+'INT.POM.TAB.RAS.-SVE RAZINE ''17'!H43</f>
        <v>1093412.5</v>
      </c>
      <c r="H201" s="255">
        <f>'INT.POM.TAB.RAS.-SVE RAZINE ''17'!K42+'INT.POM.TAB.RAS.-SVE RAZINE ''17'!K43</f>
        <v>2402</v>
      </c>
      <c r="I201" s="245"/>
      <c r="J201" s="245"/>
      <c r="K201" s="245">
        <f t="shared" si="58"/>
        <v>1105464.5</v>
      </c>
      <c r="L201" s="245">
        <f t="shared" si="66"/>
        <v>1105464.5</v>
      </c>
      <c r="M201" s="245">
        <f t="shared" si="66"/>
        <v>1105464.5</v>
      </c>
    </row>
    <row r="202" spans="1:13" ht="19.5" customHeight="1">
      <c r="A202" s="246">
        <v>3232</v>
      </c>
      <c r="B202" s="247" t="s">
        <v>65</v>
      </c>
      <c r="C202" s="245"/>
      <c r="D202" s="248"/>
      <c r="E202" s="249"/>
      <c r="F202" s="253"/>
      <c r="G202" s="251">
        <f>'INT.POM.TAB.RAS.-SVE RAZINE ''17'!C44+'INT.POM.TAB.RAS.-SVE RAZINE ''17'!D44+'INT.POM.TAB.RAS.-SVE RAZINE ''17'!F44+'INT.POM.TAB.RAS.-SVE RAZINE ''17'!H44</f>
        <v>16261</v>
      </c>
      <c r="H202" s="255"/>
      <c r="I202" s="245"/>
      <c r="J202" s="245"/>
      <c r="K202" s="245">
        <f t="shared" si="58"/>
        <v>16261</v>
      </c>
      <c r="L202" s="245">
        <f t="shared" si="66"/>
        <v>16261</v>
      </c>
      <c r="M202" s="245">
        <f t="shared" si="66"/>
        <v>16261</v>
      </c>
    </row>
    <row r="203" spans="1:13" ht="19.5" customHeight="1">
      <c r="A203" s="246">
        <v>3233</v>
      </c>
      <c r="B203" s="247" t="s">
        <v>66</v>
      </c>
      <c r="C203" s="245"/>
      <c r="D203" s="248"/>
      <c r="E203" s="249"/>
      <c r="F203" s="253"/>
      <c r="G203" s="251">
        <f>'INT.POM.TAB.RAS.-SVE RAZINE ''17'!C45+'INT.POM.TAB.RAS.-SVE RAZINE ''17'!D45+'INT.POM.TAB.RAS.-SVE RAZINE ''17'!F45+'INT.POM.TAB.RAS.-SVE RAZINE ''17'!H45</f>
        <v>0</v>
      </c>
      <c r="H203" s="255"/>
      <c r="I203" s="245"/>
      <c r="J203" s="245"/>
      <c r="K203" s="245">
        <f t="shared" si="58"/>
        <v>0</v>
      </c>
      <c r="L203" s="245">
        <f t="shared" si="66"/>
        <v>0</v>
      </c>
      <c r="M203" s="245">
        <f t="shared" si="66"/>
        <v>0</v>
      </c>
    </row>
    <row r="204" spans="1:13" ht="19.5" customHeight="1">
      <c r="A204" s="246">
        <v>3234</v>
      </c>
      <c r="B204" s="247" t="s">
        <v>67</v>
      </c>
      <c r="C204" s="245"/>
      <c r="D204" s="248"/>
      <c r="E204" s="249"/>
      <c r="F204" s="253"/>
      <c r="G204" s="251">
        <f>'INT.POM.TAB.RAS.-SVE RAZINE ''17'!C46+'INT.POM.TAB.RAS.-SVE RAZINE ''17'!D46+'INT.POM.TAB.RAS.-SVE RAZINE ''17'!F46+'INT.POM.TAB.RAS.-SVE RAZINE ''17'!H46</f>
        <v>0</v>
      </c>
      <c r="H204" s="255"/>
      <c r="I204" s="245"/>
      <c r="J204" s="245"/>
      <c r="K204" s="245">
        <f t="shared" si="58"/>
        <v>0</v>
      </c>
      <c r="L204" s="245">
        <f t="shared" si="66"/>
        <v>0</v>
      </c>
      <c r="M204" s="245">
        <f t="shared" si="66"/>
        <v>0</v>
      </c>
    </row>
    <row r="205" spans="1:13" ht="19.5" customHeight="1">
      <c r="A205" s="246">
        <v>3235</v>
      </c>
      <c r="B205" s="247" t="s">
        <v>68</v>
      </c>
      <c r="C205" s="245"/>
      <c r="D205" s="248"/>
      <c r="E205" s="249"/>
      <c r="F205" s="253"/>
      <c r="G205" s="251"/>
      <c r="H205" s="255"/>
      <c r="I205" s="245"/>
      <c r="J205" s="245"/>
      <c r="K205" s="245">
        <f t="shared" si="58"/>
        <v>0</v>
      </c>
      <c r="L205" s="245">
        <f t="shared" si="66"/>
        <v>0</v>
      </c>
      <c r="M205" s="245">
        <f t="shared" si="66"/>
        <v>0</v>
      </c>
    </row>
    <row r="206" spans="1:13" ht="19.5" customHeight="1">
      <c r="A206" s="246">
        <v>3236</v>
      </c>
      <c r="B206" s="247" t="s">
        <v>69</v>
      </c>
      <c r="C206" s="245"/>
      <c r="D206" s="248"/>
      <c r="E206" s="249"/>
      <c r="F206" s="253"/>
      <c r="G206" s="251">
        <f>'INT.POM.TAB.RAS.-SVE RAZINE ''17'!C47+'INT.POM.TAB.RAS.-SVE RAZINE ''17'!D47+'INT.POM.TAB.RAS.-SVE RAZINE ''17'!F47+'INT.POM.TAB.RAS.-SVE RAZINE ''17'!H47</f>
        <v>4043</v>
      </c>
      <c r="H206" s="255"/>
      <c r="I206" s="245"/>
      <c r="J206" s="245"/>
      <c r="K206" s="245">
        <f t="shared" si="58"/>
        <v>4043</v>
      </c>
      <c r="L206" s="245">
        <f t="shared" si="66"/>
        <v>4043</v>
      </c>
      <c r="M206" s="245">
        <f t="shared" si="66"/>
        <v>4043</v>
      </c>
    </row>
    <row r="207" spans="1:13" ht="19.5" customHeight="1">
      <c r="A207" s="246">
        <v>3237</v>
      </c>
      <c r="B207" s="247" t="s">
        <v>70</v>
      </c>
      <c r="C207" s="245"/>
      <c r="D207" s="248"/>
      <c r="E207" s="249"/>
      <c r="F207" s="253"/>
      <c r="G207" s="251">
        <f>'INT.POM.TAB.RAS.-SVE RAZINE ''17'!C48+'INT.POM.TAB.RAS.-SVE RAZINE ''17'!D48+'INT.POM.TAB.RAS.-SVE RAZINE ''17'!F48+'INT.POM.TAB.RAS.-SVE RAZINE ''17'!H48</f>
        <v>1700</v>
      </c>
      <c r="H207" s="255"/>
      <c r="I207" s="245"/>
      <c r="J207" s="245"/>
      <c r="K207" s="245">
        <f t="shared" si="58"/>
        <v>1700</v>
      </c>
      <c r="L207" s="245">
        <f t="shared" si="66"/>
        <v>1700</v>
      </c>
      <c r="M207" s="245">
        <f t="shared" si="66"/>
        <v>1700</v>
      </c>
    </row>
    <row r="208" spans="1:13" ht="19.5" customHeight="1">
      <c r="A208" s="246">
        <v>3238</v>
      </c>
      <c r="B208" s="247" t="s">
        <v>71</v>
      </c>
      <c r="C208" s="245"/>
      <c r="D208" s="248"/>
      <c r="E208" s="249"/>
      <c r="F208" s="253"/>
      <c r="G208" s="251">
        <f>'INT.POM.TAB.RAS.-SVE RAZINE ''17'!C49+'INT.POM.TAB.RAS.-SVE RAZINE ''17'!D49+'INT.POM.TAB.RAS.-SVE RAZINE ''17'!F49</f>
        <v>2000</v>
      </c>
      <c r="H208" s="255"/>
      <c r="I208" s="245"/>
      <c r="J208" s="245"/>
      <c r="K208" s="245">
        <f t="shared" si="58"/>
        <v>2000</v>
      </c>
      <c r="L208" s="245">
        <f t="shared" si="66"/>
        <v>2000</v>
      </c>
      <c r="M208" s="245">
        <f t="shared" si="66"/>
        <v>2000</v>
      </c>
    </row>
    <row r="209" spans="1:13" ht="19.5" customHeight="1">
      <c r="A209" s="246">
        <v>3239</v>
      </c>
      <c r="B209" s="247" t="s">
        <v>72</v>
      </c>
      <c r="C209" s="245"/>
      <c r="D209" s="248"/>
      <c r="E209" s="249">
        <f>'INT.POM.TAB.RAS.-SVE RAZINE ''17'!I51</f>
        <v>1000</v>
      </c>
      <c r="F209" s="253">
        <f>'INT.POM.TAB.RAS.-SVE RAZINE ''17'!J51</f>
        <v>1268</v>
      </c>
      <c r="G209" s="251">
        <f>'INT.POM.TAB.RAS.-SVE RAZINE ''17'!C50+'INT.POM.TAB.RAS.-SVE RAZINE ''17'!C51+'INT.POM.TAB.RAS.-SVE RAZINE ''17'!D50+'INT.POM.TAB.RAS.-SVE RAZINE ''17'!D51+'INT.POM.TAB.RAS.-SVE RAZINE ''17'!F50+'INT.POM.TAB.RAS.-SVE RAZINE ''17'!F51+'INT.POM.TAB.RAS.-SVE RAZINE ''17'!H50+'INT.POM.TAB.RAS.-SVE RAZINE ''17'!H51</f>
        <v>75218</v>
      </c>
      <c r="H209" s="255">
        <f>'INT.POM.TAB.RAS.-SVE RAZINE ''17'!K50+'INT.POM.TAB.RAS.-SVE RAZINE ''17'!K51</f>
        <v>8000</v>
      </c>
      <c r="I209" s="245"/>
      <c r="J209" s="245"/>
      <c r="K209" s="245">
        <f t="shared" si="58"/>
        <v>85486</v>
      </c>
      <c r="L209" s="245">
        <f t="shared" si="66"/>
        <v>85486</v>
      </c>
      <c r="M209" s="245">
        <f t="shared" si="66"/>
        <v>85486</v>
      </c>
    </row>
    <row r="210" spans="1:13" s="55" customFormat="1" ht="24" customHeight="1">
      <c r="A210" s="240">
        <v>324</v>
      </c>
      <c r="B210" s="241" t="s">
        <v>73</v>
      </c>
      <c r="C210" s="242">
        <f>SUM(C211)</f>
        <v>0</v>
      </c>
      <c r="D210" s="243">
        <f aca="true" t="shared" si="69" ref="D210:J210">SUM(D211)</f>
        <v>0</v>
      </c>
      <c r="E210" s="244">
        <f t="shared" si="69"/>
        <v>0</v>
      </c>
      <c r="F210" s="252">
        <f t="shared" si="69"/>
        <v>0</v>
      </c>
      <c r="G210" s="250">
        <f t="shared" si="69"/>
        <v>0</v>
      </c>
      <c r="H210" s="254">
        <f t="shared" si="69"/>
        <v>0</v>
      </c>
      <c r="I210" s="242">
        <f t="shared" si="69"/>
        <v>0</v>
      </c>
      <c r="J210" s="242">
        <f t="shared" si="69"/>
        <v>0</v>
      </c>
      <c r="K210" s="245">
        <f t="shared" si="58"/>
        <v>0</v>
      </c>
      <c r="L210" s="245">
        <f t="shared" si="66"/>
        <v>0</v>
      </c>
      <c r="M210" s="245">
        <f t="shared" si="66"/>
        <v>0</v>
      </c>
    </row>
    <row r="211" spans="1:13" ht="24" customHeight="1">
      <c r="A211" s="246">
        <v>3241</v>
      </c>
      <c r="B211" s="247" t="s">
        <v>73</v>
      </c>
      <c r="C211" s="245"/>
      <c r="D211" s="248"/>
      <c r="E211" s="249"/>
      <c r="F211" s="253"/>
      <c r="G211" s="251"/>
      <c r="H211" s="255"/>
      <c r="I211" s="245"/>
      <c r="J211" s="245"/>
      <c r="K211" s="245">
        <f t="shared" si="58"/>
        <v>0</v>
      </c>
      <c r="L211" s="245">
        <f t="shared" si="66"/>
        <v>0</v>
      </c>
      <c r="M211" s="245">
        <f t="shared" si="66"/>
        <v>0</v>
      </c>
    </row>
    <row r="212" spans="1:13" s="55" customFormat="1" ht="19.5" customHeight="1">
      <c r="A212" s="240">
        <v>329</v>
      </c>
      <c r="B212" s="241" t="s">
        <v>74</v>
      </c>
      <c r="C212" s="242">
        <f>SUM(C213:C219)</f>
        <v>0</v>
      </c>
      <c r="D212" s="243">
        <f aca="true" t="shared" si="70" ref="D212:J212">SUM(D213:D219)</f>
        <v>0</v>
      </c>
      <c r="E212" s="244">
        <f t="shared" si="70"/>
        <v>3000</v>
      </c>
      <c r="F212" s="252">
        <f t="shared" si="70"/>
        <v>4411</v>
      </c>
      <c r="G212" s="250">
        <f t="shared" si="70"/>
        <v>126239</v>
      </c>
      <c r="H212" s="254">
        <f t="shared" si="70"/>
        <v>6884</v>
      </c>
      <c r="I212" s="242">
        <f t="shared" si="70"/>
        <v>0</v>
      </c>
      <c r="J212" s="242">
        <f t="shared" si="70"/>
        <v>0</v>
      </c>
      <c r="K212" s="245">
        <f t="shared" si="58"/>
        <v>140534</v>
      </c>
      <c r="L212" s="245">
        <f t="shared" si="66"/>
        <v>140534</v>
      </c>
      <c r="M212" s="245">
        <f t="shared" si="66"/>
        <v>140534</v>
      </c>
    </row>
    <row r="213" spans="1:13" ht="26.25" customHeight="1">
      <c r="A213" s="246">
        <v>3291</v>
      </c>
      <c r="B213" s="247" t="s">
        <v>75</v>
      </c>
      <c r="C213" s="245"/>
      <c r="D213" s="248"/>
      <c r="E213" s="249"/>
      <c r="F213" s="253"/>
      <c r="G213" s="251">
        <f>'INT.POM.TAB.RAS.-SVE RAZINE ''17'!C53+'INT.POM.TAB.RAS.-SVE RAZINE ''17'!D53+'INT.POM.TAB.RAS.-SVE RAZINE ''17'!F53+'INT.POM.TAB.RAS.-SVE RAZINE ''17'!H53</f>
        <v>23000</v>
      </c>
      <c r="H213" s="255"/>
      <c r="I213" s="245"/>
      <c r="J213" s="245"/>
      <c r="K213" s="245">
        <f t="shared" si="58"/>
        <v>23000</v>
      </c>
      <c r="L213" s="245">
        <f t="shared" si="66"/>
        <v>23000</v>
      </c>
      <c r="M213" s="245">
        <f t="shared" si="66"/>
        <v>23000</v>
      </c>
    </row>
    <row r="214" spans="1:13" ht="19.5" customHeight="1">
      <c r="A214" s="246">
        <v>3292</v>
      </c>
      <c r="B214" s="247" t="s">
        <v>76</v>
      </c>
      <c r="C214" s="245"/>
      <c r="D214" s="248"/>
      <c r="E214" s="249"/>
      <c r="F214" s="253"/>
      <c r="G214" s="251">
        <f>'INT.POM.TAB.RAS.-SVE RAZINE ''17'!C54+'INT.POM.TAB.RAS.-SVE RAZINE ''17'!D54+'INT.POM.TAB.RAS.-SVE RAZINE ''17'!F54+'INT.POM.TAB.RAS.-SVE RAZINE ''17'!H54</f>
        <v>11228</v>
      </c>
      <c r="H214" s="255"/>
      <c r="I214" s="245"/>
      <c r="J214" s="245"/>
      <c r="K214" s="245">
        <f t="shared" si="58"/>
        <v>11228</v>
      </c>
      <c r="L214" s="245">
        <f t="shared" si="66"/>
        <v>11228</v>
      </c>
      <c r="M214" s="245">
        <f t="shared" si="66"/>
        <v>11228</v>
      </c>
    </row>
    <row r="215" spans="1:13" ht="19.5" customHeight="1">
      <c r="A215" s="246">
        <v>3293</v>
      </c>
      <c r="B215" s="247" t="s">
        <v>77</v>
      </c>
      <c r="C215" s="245"/>
      <c r="D215" s="248"/>
      <c r="E215" s="249"/>
      <c r="F215" s="253">
        <f>'INT.POM.TAB.RAS.-SVE RAZINE ''17'!J55</f>
        <v>175</v>
      </c>
      <c r="G215" s="251">
        <f>'INT.POM.TAB.RAS.-SVE RAZINE ''17'!C55+'INT.POM.TAB.RAS.-SVE RAZINE ''17'!D55+'INT.POM.TAB.RAS.-SVE RAZINE ''17'!F55</f>
        <v>0</v>
      </c>
      <c r="H215" s="255">
        <f>'INT.POM.TAB.RAS.-SVE RAZINE ''17'!K55</f>
        <v>500</v>
      </c>
      <c r="I215" s="245"/>
      <c r="J215" s="245"/>
      <c r="K215" s="245">
        <f t="shared" si="58"/>
        <v>675</v>
      </c>
      <c r="L215" s="245">
        <f t="shared" si="66"/>
        <v>675</v>
      </c>
      <c r="M215" s="245">
        <f t="shared" si="66"/>
        <v>675</v>
      </c>
    </row>
    <row r="216" spans="1:13" ht="19.5" customHeight="1">
      <c r="A216" s="246">
        <v>3294</v>
      </c>
      <c r="B216" s="247" t="s">
        <v>78</v>
      </c>
      <c r="C216" s="245"/>
      <c r="D216" s="248"/>
      <c r="E216" s="249"/>
      <c r="F216" s="253">
        <f>'INT.POM.TAB.RAS.-SVE RAZINE ''17'!J56</f>
        <v>300.5</v>
      </c>
      <c r="G216" s="251">
        <f>'INT.POM.TAB.RAS.-SVE RAZINE ''17'!C56+'INT.POM.TAB.RAS.-SVE RAZINE ''17'!D56+'INT.POM.TAB.RAS.-SVE RAZINE ''17'!F56</f>
        <v>714</v>
      </c>
      <c r="H216" s="255"/>
      <c r="I216" s="245"/>
      <c r="J216" s="245"/>
      <c r="K216" s="245">
        <f t="shared" si="58"/>
        <v>1014.5</v>
      </c>
      <c r="L216" s="245">
        <f t="shared" si="66"/>
        <v>1014.5</v>
      </c>
      <c r="M216" s="245">
        <f t="shared" si="66"/>
        <v>1014.5</v>
      </c>
    </row>
    <row r="217" spans="1:13" ht="19.5" customHeight="1">
      <c r="A217" s="246">
        <v>3295</v>
      </c>
      <c r="B217" s="247" t="s">
        <v>79</v>
      </c>
      <c r="C217" s="245"/>
      <c r="D217" s="248"/>
      <c r="E217" s="249"/>
      <c r="F217" s="253"/>
      <c r="G217" s="251">
        <f>'INT.POM.TAB.RAS.-SVE RAZINE ''17'!C57</f>
        <v>32640</v>
      </c>
      <c r="H217" s="255"/>
      <c r="I217" s="245"/>
      <c r="J217" s="245"/>
      <c r="K217" s="245">
        <f t="shared" si="58"/>
        <v>32640</v>
      </c>
      <c r="L217" s="245">
        <f t="shared" si="66"/>
        <v>32640</v>
      </c>
      <c r="M217" s="245">
        <f t="shared" si="66"/>
        <v>32640</v>
      </c>
    </row>
    <row r="218" spans="1:13" ht="19.5" customHeight="1">
      <c r="A218" s="246">
        <v>3296</v>
      </c>
      <c r="B218" s="247" t="s">
        <v>80</v>
      </c>
      <c r="C218" s="245"/>
      <c r="D218" s="248"/>
      <c r="E218" s="249"/>
      <c r="F218" s="253"/>
      <c r="G218" s="251"/>
      <c r="H218" s="255"/>
      <c r="I218" s="245"/>
      <c r="J218" s="245"/>
      <c r="K218" s="245">
        <f t="shared" si="58"/>
        <v>0</v>
      </c>
      <c r="L218" s="245">
        <f t="shared" si="66"/>
        <v>0</v>
      </c>
      <c r="M218" s="245">
        <f t="shared" si="66"/>
        <v>0</v>
      </c>
    </row>
    <row r="219" spans="1:13" ht="19.5" customHeight="1">
      <c r="A219" s="246">
        <v>3299</v>
      </c>
      <c r="B219" s="247" t="s">
        <v>74</v>
      </c>
      <c r="C219" s="245"/>
      <c r="D219" s="248"/>
      <c r="E219" s="249">
        <f>'INT.POM.TAB.RAS.-SVE RAZINE ''17'!I57+'INT.POM.TAB.RAS.-SVE RAZINE ''17'!H57</f>
        <v>3000</v>
      </c>
      <c r="F219" s="253">
        <f>'INT.POM.TAB.RAS.-SVE RAZINE ''17'!J54</f>
        <v>3935.5</v>
      </c>
      <c r="G219" s="251">
        <f>'INT.POM.TAB.RAS.-SVE RAZINE ''17'!C57+'INT.POM.TAB.RAS.-SVE RAZINE ''17'!D57+'INT.POM.TAB.RAS.-SVE RAZINE ''17'!F57+'INT.POM.TAB.RAS.-SVE RAZINE ''17'!H57+'INT.POM.TAB.RAS.-SVE RAZINE ''17'!J57-'INT.POM.TAB.RAS.-SVE RAZINE ''17'!H57</f>
        <v>58657</v>
      </c>
      <c r="H219" s="255">
        <f>'INT.POM.TAB.RAS.-SVE RAZINE ''17'!K57</f>
        <v>6384</v>
      </c>
      <c r="I219" s="245"/>
      <c r="J219" s="245"/>
      <c r="K219" s="245">
        <f t="shared" si="58"/>
        <v>71976.5</v>
      </c>
      <c r="L219" s="245">
        <f t="shared" si="66"/>
        <v>71976.5</v>
      </c>
      <c r="M219" s="245">
        <f t="shared" si="66"/>
        <v>71976.5</v>
      </c>
    </row>
    <row r="220" spans="1:13" ht="19.5" customHeight="1">
      <c r="A220" s="62">
        <v>34</v>
      </c>
      <c r="B220" s="65" t="s">
        <v>81</v>
      </c>
      <c r="C220" s="66">
        <f>SUM(C221)</f>
        <v>0</v>
      </c>
      <c r="D220" s="191">
        <f aca="true" t="shared" si="71" ref="D220:J220">SUM(D221)</f>
        <v>0</v>
      </c>
      <c r="E220" s="234">
        <f t="shared" si="71"/>
        <v>0</v>
      </c>
      <c r="F220" s="224">
        <f t="shared" si="71"/>
        <v>25000</v>
      </c>
      <c r="G220" s="204">
        <f t="shared" si="71"/>
        <v>44000</v>
      </c>
      <c r="H220" s="214">
        <f t="shared" si="71"/>
        <v>0</v>
      </c>
      <c r="I220" s="66">
        <f t="shared" si="71"/>
        <v>0</v>
      </c>
      <c r="J220" s="66">
        <f t="shared" si="71"/>
        <v>0</v>
      </c>
      <c r="K220" s="63">
        <f t="shared" si="58"/>
        <v>69000</v>
      </c>
      <c r="L220" s="67">
        <f aca="true" t="shared" si="72" ref="L220:M227">K220</f>
        <v>69000</v>
      </c>
      <c r="M220" s="67">
        <f t="shared" si="72"/>
        <v>69000</v>
      </c>
    </row>
    <row r="221" spans="1:13" ht="19.5" customHeight="1">
      <c r="A221" s="62">
        <v>343</v>
      </c>
      <c r="B221" s="65" t="s">
        <v>82</v>
      </c>
      <c r="C221" s="66">
        <f>SUM(C222:C225)</f>
        <v>0</v>
      </c>
      <c r="D221" s="191">
        <f aca="true" t="shared" si="73" ref="D221:J221">SUM(D222:D225)</f>
        <v>0</v>
      </c>
      <c r="E221" s="234">
        <f t="shared" si="73"/>
        <v>0</v>
      </c>
      <c r="F221" s="224">
        <f t="shared" si="73"/>
        <v>25000</v>
      </c>
      <c r="G221" s="204">
        <f t="shared" si="73"/>
        <v>44000</v>
      </c>
      <c r="H221" s="214">
        <f t="shared" si="73"/>
        <v>0</v>
      </c>
      <c r="I221" s="66">
        <f t="shared" si="73"/>
        <v>0</v>
      </c>
      <c r="J221" s="66">
        <f t="shared" si="73"/>
        <v>0</v>
      </c>
      <c r="K221" s="63">
        <f t="shared" si="58"/>
        <v>69000</v>
      </c>
      <c r="L221" s="66">
        <f t="shared" si="72"/>
        <v>69000</v>
      </c>
      <c r="M221" s="66">
        <f t="shared" si="72"/>
        <v>69000</v>
      </c>
    </row>
    <row r="222" spans="1:13" ht="19.5" customHeight="1">
      <c r="A222" s="68">
        <v>3431</v>
      </c>
      <c r="B222" s="69" t="s">
        <v>83</v>
      </c>
      <c r="C222" s="63"/>
      <c r="D222" s="195"/>
      <c r="E222" s="233"/>
      <c r="F222" s="223"/>
      <c r="G222" s="203">
        <f>'INT.POM.TAB.RAS.-SVE RAZINE ''17'!C60+'INT.POM.TAB.RAS.-SVE RAZINE ''17'!D60+'INT.POM.TAB.RAS.-SVE RAZINE ''17'!F60</f>
        <v>0</v>
      </c>
      <c r="H222" s="213"/>
      <c r="I222" s="63"/>
      <c r="J222" s="63"/>
      <c r="K222" s="63">
        <f t="shared" si="58"/>
        <v>0</v>
      </c>
      <c r="L222" s="66">
        <f t="shared" si="72"/>
        <v>0</v>
      </c>
      <c r="M222" s="66">
        <f t="shared" si="72"/>
        <v>0</v>
      </c>
    </row>
    <row r="223" spans="1:13" ht="19.5" customHeight="1">
      <c r="A223" s="68">
        <v>3432</v>
      </c>
      <c r="B223" s="69" t="s">
        <v>84</v>
      </c>
      <c r="C223" s="63"/>
      <c r="D223" s="195"/>
      <c r="E223" s="233"/>
      <c r="F223" s="223"/>
      <c r="G223" s="203"/>
      <c r="H223" s="213"/>
      <c r="I223" s="63"/>
      <c r="J223" s="63"/>
      <c r="K223" s="63">
        <f t="shared" si="58"/>
        <v>0</v>
      </c>
      <c r="L223" s="66">
        <f t="shared" si="72"/>
        <v>0</v>
      </c>
      <c r="M223" s="66">
        <f t="shared" si="72"/>
        <v>0</v>
      </c>
    </row>
    <row r="224" spans="1:13" ht="19.5" customHeight="1">
      <c r="A224" s="68">
        <v>3433</v>
      </c>
      <c r="B224" s="69" t="s">
        <v>85</v>
      </c>
      <c r="C224" s="63"/>
      <c r="D224" s="195"/>
      <c r="E224" s="233"/>
      <c r="F224" s="223"/>
      <c r="G224" s="203"/>
      <c r="H224" s="213"/>
      <c r="I224" s="63"/>
      <c r="J224" s="63"/>
      <c r="K224" s="63">
        <f t="shared" si="58"/>
        <v>0</v>
      </c>
      <c r="L224" s="66">
        <f t="shared" si="72"/>
        <v>0</v>
      </c>
      <c r="M224" s="66">
        <f t="shared" si="72"/>
        <v>0</v>
      </c>
    </row>
    <row r="225" spans="1:13" ht="19.5" customHeight="1">
      <c r="A225" s="68">
        <v>3434</v>
      </c>
      <c r="B225" s="69" t="s">
        <v>86</v>
      </c>
      <c r="C225" s="63"/>
      <c r="D225" s="195"/>
      <c r="E225" s="233"/>
      <c r="F225" s="223">
        <f>'INT.POM.TAB.RAS.-SVE RAZINE ''17'!J61</f>
        <v>25000</v>
      </c>
      <c r="G225" s="203">
        <f>'INT.POM.TAB.RAS.-SVE RAZINE ''17'!C61+'INT.POM.TAB.RAS.-SVE RAZINE ''17'!D61+'INT.POM.TAB.RAS.-SVE RAZINE ''17'!F61+'INT.POM.TAB.RAS.-SVE RAZINE ''17'!H61</f>
        <v>44000</v>
      </c>
      <c r="H225" s="213"/>
      <c r="I225" s="63"/>
      <c r="J225" s="63"/>
      <c r="K225" s="63">
        <f t="shared" si="58"/>
        <v>69000</v>
      </c>
      <c r="L225" s="66">
        <f t="shared" si="72"/>
        <v>69000</v>
      </c>
      <c r="M225" s="66">
        <f t="shared" si="72"/>
        <v>69000</v>
      </c>
    </row>
    <row r="226" spans="1:13" ht="19.5" customHeight="1">
      <c r="A226" s="62">
        <v>37</v>
      </c>
      <c r="B226" s="65" t="s">
        <v>87</v>
      </c>
      <c r="C226" s="66">
        <f>SUM(C227+C232)</f>
        <v>0</v>
      </c>
      <c r="D226" s="191">
        <f aca="true" t="shared" si="74" ref="D226:J226">SUM(D227+D232)</f>
        <v>0</v>
      </c>
      <c r="E226" s="234">
        <f t="shared" si="74"/>
        <v>0</v>
      </c>
      <c r="F226" s="224">
        <f t="shared" si="74"/>
        <v>0</v>
      </c>
      <c r="G226" s="204">
        <f t="shared" si="74"/>
        <v>136000</v>
      </c>
      <c r="H226" s="214">
        <f t="shared" si="74"/>
        <v>0</v>
      </c>
      <c r="I226" s="66">
        <f t="shared" si="74"/>
        <v>0</v>
      </c>
      <c r="J226" s="66">
        <f t="shared" si="74"/>
        <v>0</v>
      </c>
      <c r="K226" s="63">
        <f t="shared" si="58"/>
        <v>136000</v>
      </c>
      <c r="L226" s="67">
        <f t="shared" si="72"/>
        <v>136000</v>
      </c>
      <c r="M226" s="67">
        <f t="shared" si="72"/>
        <v>136000</v>
      </c>
    </row>
    <row r="227" spans="1:13" ht="19.5" customHeight="1">
      <c r="A227" s="62">
        <v>371</v>
      </c>
      <c r="B227" s="65" t="s">
        <v>88</v>
      </c>
      <c r="C227" s="66">
        <f>SUM(C228:C231)</f>
        <v>0</v>
      </c>
      <c r="D227" s="191">
        <f aca="true" t="shared" si="75" ref="D227:J227">SUM(D228:D231)</f>
        <v>0</v>
      </c>
      <c r="E227" s="234">
        <f t="shared" si="75"/>
        <v>0</v>
      </c>
      <c r="F227" s="224">
        <f t="shared" si="75"/>
        <v>0</v>
      </c>
      <c r="G227" s="204">
        <f t="shared" si="75"/>
        <v>0</v>
      </c>
      <c r="H227" s="214">
        <f t="shared" si="75"/>
        <v>0</v>
      </c>
      <c r="I227" s="66">
        <f t="shared" si="75"/>
        <v>0</v>
      </c>
      <c r="J227" s="66">
        <f t="shared" si="75"/>
        <v>0</v>
      </c>
      <c r="K227" s="63">
        <f t="shared" si="58"/>
        <v>0</v>
      </c>
      <c r="L227" s="66">
        <f t="shared" si="72"/>
        <v>0</v>
      </c>
      <c r="M227" s="66">
        <f t="shared" si="72"/>
        <v>0</v>
      </c>
    </row>
    <row r="228" spans="1:13" ht="19.5" customHeight="1">
      <c r="A228" s="68">
        <v>3711</v>
      </c>
      <c r="B228" s="69" t="s">
        <v>89</v>
      </c>
      <c r="C228" s="63"/>
      <c r="D228" s="195"/>
      <c r="E228" s="233"/>
      <c r="F228" s="223"/>
      <c r="G228" s="203"/>
      <c r="H228" s="213"/>
      <c r="I228" s="63"/>
      <c r="J228" s="63"/>
      <c r="K228" s="63">
        <f t="shared" si="58"/>
        <v>0</v>
      </c>
      <c r="L228" s="66">
        <f aca="true" t="shared" si="76" ref="L228:L234">K228</f>
        <v>0</v>
      </c>
      <c r="M228" s="66">
        <f aca="true" t="shared" si="77" ref="M228:M234">L228</f>
        <v>0</v>
      </c>
    </row>
    <row r="229" spans="1:13" ht="19.5" customHeight="1">
      <c r="A229" s="68">
        <v>3712</v>
      </c>
      <c r="B229" s="69" t="s">
        <v>90</v>
      </c>
      <c r="C229" s="63"/>
      <c r="D229" s="195"/>
      <c r="E229" s="233"/>
      <c r="F229" s="223"/>
      <c r="G229" s="203"/>
      <c r="H229" s="213"/>
      <c r="I229" s="63"/>
      <c r="J229" s="63"/>
      <c r="K229" s="63">
        <f t="shared" si="58"/>
        <v>0</v>
      </c>
      <c r="L229" s="66">
        <f t="shared" si="76"/>
        <v>0</v>
      </c>
      <c r="M229" s="66">
        <f t="shared" si="77"/>
        <v>0</v>
      </c>
    </row>
    <row r="230" spans="1:13" ht="19.5" customHeight="1">
      <c r="A230" s="68">
        <v>3713</v>
      </c>
      <c r="B230" s="69" t="s">
        <v>91</v>
      </c>
      <c r="C230" s="63"/>
      <c r="D230" s="195"/>
      <c r="E230" s="233"/>
      <c r="F230" s="223"/>
      <c r="G230" s="203"/>
      <c r="H230" s="213"/>
      <c r="I230" s="63"/>
      <c r="J230" s="63"/>
      <c r="K230" s="63">
        <f t="shared" si="58"/>
        <v>0</v>
      </c>
      <c r="L230" s="66">
        <f t="shared" si="76"/>
        <v>0</v>
      </c>
      <c r="M230" s="66">
        <f t="shared" si="77"/>
        <v>0</v>
      </c>
    </row>
    <row r="231" spans="1:13" ht="19.5" customHeight="1">
      <c r="A231" s="68">
        <v>3714</v>
      </c>
      <c r="B231" s="69" t="s">
        <v>92</v>
      </c>
      <c r="C231" s="63"/>
      <c r="D231" s="195"/>
      <c r="E231" s="233"/>
      <c r="F231" s="223"/>
      <c r="G231" s="203"/>
      <c r="H231" s="213"/>
      <c r="I231" s="63"/>
      <c r="J231" s="63"/>
      <c r="K231" s="63">
        <f t="shared" si="58"/>
        <v>0</v>
      </c>
      <c r="L231" s="66">
        <f t="shared" si="76"/>
        <v>0</v>
      </c>
      <c r="M231" s="66">
        <f t="shared" si="77"/>
        <v>0</v>
      </c>
    </row>
    <row r="232" spans="1:13" ht="19.5" customHeight="1">
      <c r="A232" s="62">
        <v>372</v>
      </c>
      <c r="B232" s="65" t="s">
        <v>93</v>
      </c>
      <c r="C232" s="66">
        <f>SUM(C233:C234)</f>
        <v>0</v>
      </c>
      <c r="D232" s="191">
        <f aca="true" t="shared" si="78" ref="D232:J232">SUM(D233:D234)</f>
        <v>0</v>
      </c>
      <c r="E232" s="234">
        <f t="shared" si="78"/>
        <v>0</v>
      </c>
      <c r="F232" s="224">
        <f t="shared" si="78"/>
        <v>0</v>
      </c>
      <c r="G232" s="204">
        <f t="shared" si="78"/>
        <v>136000</v>
      </c>
      <c r="H232" s="214">
        <f t="shared" si="78"/>
        <v>0</v>
      </c>
      <c r="I232" s="66">
        <f t="shared" si="78"/>
        <v>0</v>
      </c>
      <c r="J232" s="66">
        <f t="shared" si="78"/>
        <v>0</v>
      </c>
      <c r="K232" s="63">
        <f t="shared" si="58"/>
        <v>136000</v>
      </c>
      <c r="L232" s="67">
        <f t="shared" si="76"/>
        <v>136000</v>
      </c>
      <c r="M232" s="67">
        <f t="shared" si="77"/>
        <v>136000</v>
      </c>
    </row>
    <row r="233" spans="1:13" ht="19.5" customHeight="1">
      <c r="A233" s="68">
        <v>3721</v>
      </c>
      <c r="B233" s="69" t="s">
        <v>94</v>
      </c>
      <c r="C233" s="63"/>
      <c r="D233" s="195"/>
      <c r="E233" s="233"/>
      <c r="F233" s="223"/>
      <c r="G233" s="203"/>
      <c r="H233" s="213"/>
      <c r="I233" s="63"/>
      <c r="J233" s="63"/>
      <c r="K233" s="63">
        <f t="shared" si="58"/>
        <v>0</v>
      </c>
      <c r="L233" s="63">
        <f t="shared" si="76"/>
        <v>0</v>
      </c>
      <c r="M233" s="63">
        <f t="shared" si="77"/>
        <v>0</v>
      </c>
    </row>
    <row r="234" spans="1:13" ht="19.5" customHeight="1">
      <c r="A234" s="68">
        <v>3722</v>
      </c>
      <c r="B234" s="69" t="s">
        <v>95</v>
      </c>
      <c r="C234" s="63"/>
      <c r="D234" s="195"/>
      <c r="E234" s="233"/>
      <c r="F234" s="223"/>
      <c r="G234" s="203">
        <f>'INT.POM.TAB.RAS.-SVE RAZINE ''17'!C68+'INT.POM.TAB.RAS.-SVE RAZINE ''17'!D68+'INT.POM.TAB.RAS.-SVE RAZINE ''17'!F68+'INT.POM.TAB.RAS.-SVE RAZINE ''17'!H68</f>
        <v>136000</v>
      </c>
      <c r="H234" s="213"/>
      <c r="I234" s="63"/>
      <c r="J234" s="63"/>
      <c r="K234" s="63">
        <f t="shared" si="58"/>
        <v>136000</v>
      </c>
      <c r="L234" s="63">
        <f t="shared" si="76"/>
        <v>136000</v>
      </c>
      <c r="M234" s="63">
        <f t="shared" si="77"/>
        <v>136000</v>
      </c>
    </row>
    <row r="235" spans="1:13" s="55" customFormat="1" ht="28.5" customHeight="1">
      <c r="A235" s="240">
        <v>42</v>
      </c>
      <c r="B235" s="241" t="s">
        <v>111</v>
      </c>
      <c r="C235" s="242">
        <f aca="true" t="shared" si="79" ref="C235:J235">SUM(C236+C241+C250+C252+C257)</f>
        <v>0</v>
      </c>
      <c r="D235" s="243">
        <f t="shared" si="79"/>
        <v>0</v>
      </c>
      <c r="E235" s="244">
        <f t="shared" si="79"/>
        <v>0</v>
      </c>
      <c r="F235" s="252">
        <f t="shared" si="79"/>
        <v>0</v>
      </c>
      <c r="G235" s="250">
        <f t="shared" si="79"/>
        <v>47031</v>
      </c>
      <c r="H235" s="254">
        <f t="shared" si="79"/>
        <v>0</v>
      </c>
      <c r="I235" s="242">
        <f t="shared" si="79"/>
        <v>0</v>
      </c>
      <c r="J235" s="242">
        <f t="shared" si="79"/>
        <v>0</v>
      </c>
      <c r="K235" s="245">
        <f t="shared" si="58"/>
        <v>47031</v>
      </c>
      <c r="L235" s="67">
        <f>K235</f>
        <v>47031</v>
      </c>
      <c r="M235" s="67">
        <f>L235</f>
        <v>47031</v>
      </c>
    </row>
    <row r="236" spans="1:13" s="55" customFormat="1" ht="19.5" customHeight="1">
      <c r="A236" s="240">
        <v>421</v>
      </c>
      <c r="B236" s="241" t="s">
        <v>112</v>
      </c>
      <c r="C236" s="242">
        <f>SUM(C237:C240)</f>
        <v>0</v>
      </c>
      <c r="D236" s="243">
        <f aca="true" t="shared" si="80" ref="D236:J236">SUM(D237:D240)</f>
        <v>0</v>
      </c>
      <c r="E236" s="244">
        <f t="shared" si="80"/>
        <v>0</v>
      </c>
      <c r="F236" s="252">
        <f t="shared" si="80"/>
        <v>0</v>
      </c>
      <c r="G236" s="250">
        <f t="shared" si="80"/>
        <v>0</v>
      </c>
      <c r="H236" s="254">
        <f t="shared" si="80"/>
        <v>0</v>
      </c>
      <c r="I236" s="242">
        <f t="shared" si="80"/>
        <v>0</v>
      </c>
      <c r="J236" s="242">
        <f t="shared" si="80"/>
        <v>0</v>
      </c>
      <c r="K236" s="245">
        <f t="shared" si="58"/>
        <v>0</v>
      </c>
      <c r="L236" s="242">
        <f>K236</f>
        <v>0</v>
      </c>
      <c r="M236" s="242">
        <f>L236</f>
        <v>0</v>
      </c>
    </row>
    <row r="237" spans="1:13" ht="19.5" customHeight="1">
      <c r="A237" s="246">
        <v>4211</v>
      </c>
      <c r="B237" s="247" t="s">
        <v>113</v>
      </c>
      <c r="C237" s="245"/>
      <c r="D237" s="248"/>
      <c r="E237" s="249"/>
      <c r="F237" s="253"/>
      <c r="G237" s="251"/>
      <c r="H237" s="255"/>
      <c r="I237" s="245"/>
      <c r="J237" s="245"/>
      <c r="K237" s="245">
        <f t="shared" si="58"/>
        <v>0</v>
      </c>
      <c r="L237" s="242">
        <f aca="true" t="shared" si="81" ref="L237:M259">K237</f>
        <v>0</v>
      </c>
      <c r="M237" s="242">
        <f t="shared" si="81"/>
        <v>0</v>
      </c>
    </row>
    <row r="238" spans="1:13" ht="19.5" customHeight="1">
      <c r="A238" s="246">
        <v>4212</v>
      </c>
      <c r="B238" s="247" t="s">
        <v>114</v>
      </c>
      <c r="C238" s="245"/>
      <c r="D238" s="248"/>
      <c r="E238" s="249"/>
      <c r="F238" s="253"/>
      <c r="G238" s="251"/>
      <c r="H238" s="255"/>
      <c r="I238" s="245"/>
      <c r="J238" s="245"/>
      <c r="K238" s="245">
        <f t="shared" si="58"/>
        <v>0</v>
      </c>
      <c r="L238" s="242">
        <f t="shared" si="81"/>
        <v>0</v>
      </c>
      <c r="M238" s="242">
        <f t="shared" si="81"/>
        <v>0</v>
      </c>
    </row>
    <row r="239" spans="1:13" ht="19.5" customHeight="1">
      <c r="A239" s="246">
        <v>4213</v>
      </c>
      <c r="B239" s="247" t="s">
        <v>115</v>
      </c>
      <c r="C239" s="245"/>
      <c r="D239" s="248"/>
      <c r="E239" s="249"/>
      <c r="F239" s="253"/>
      <c r="G239" s="251"/>
      <c r="H239" s="255"/>
      <c r="I239" s="245"/>
      <c r="J239" s="245"/>
      <c r="K239" s="245">
        <f t="shared" si="58"/>
        <v>0</v>
      </c>
      <c r="L239" s="242">
        <f t="shared" si="81"/>
        <v>0</v>
      </c>
      <c r="M239" s="242">
        <f t="shared" si="81"/>
        <v>0</v>
      </c>
    </row>
    <row r="240" spans="1:13" ht="19.5" customHeight="1">
      <c r="A240" s="246">
        <v>4214</v>
      </c>
      <c r="B240" s="247" t="s">
        <v>116</v>
      </c>
      <c r="C240" s="245"/>
      <c r="D240" s="248"/>
      <c r="E240" s="249"/>
      <c r="F240" s="253"/>
      <c r="G240" s="251"/>
      <c r="H240" s="255"/>
      <c r="I240" s="245"/>
      <c r="J240" s="245"/>
      <c r="K240" s="245">
        <f t="shared" si="58"/>
        <v>0</v>
      </c>
      <c r="L240" s="242">
        <f t="shared" si="81"/>
        <v>0</v>
      </c>
      <c r="M240" s="242">
        <f t="shared" si="81"/>
        <v>0</v>
      </c>
    </row>
    <row r="241" spans="1:13" s="55" customFormat="1" ht="19.5" customHeight="1">
      <c r="A241" s="240">
        <v>422</v>
      </c>
      <c r="B241" s="241" t="s">
        <v>117</v>
      </c>
      <c r="C241" s="242">
        <f aca="true" t="shared" si="82" ref="C241:J241">SUM(C242:C249)</f>
        <v>0</v>
      </c>
      <c r="D241" s="243">
        <f t="shared" si="82"/>
        <v>0</v>
      </c>
      <c r="E241" s="244">
        <f t="shared" si="82"/>
        <v>0</v>
      </c>
      <c r="F241" s="252">
        <f t="shared" si="82"/>
        <v>0</v>
      </c>
      <c r="G241" s="250">
        <f t="shared" si="82"/>
        <v>37031</v>
      </c>
      <c r="H241" s="254">
        <f t="shared" si="82"/>
        <v>0</v>
      </c>
      <c r="I241" s="242">
        <f t="shared" si="82"/>
        <v>0</v>
      </c>
      <c r="J241" s="242">
        <f t="shared" si="82"/>
        <v>0</v>
      </c>
      <c r="K241" s="245">
        <f>SUM(C241:J241)</f>
        <v>37031</v>
      </c>
      <c r="L241" s="242">
        <f t="shared" si="81"/>
        <v>37031</v>
      </c>
      <c r="M241" s="242">
        <f t="shared" si="81"/>
        <v>37031</v>
      </c>
    </row>
    <row r="242" spans="1:13" ht="19.5" customHeight="1">
      <c r="A242" s="246">
        <v>4221</v>
      </c>
      <c r="B242" s="247" t="s">
        <v>118</v>
      </c>
      <c r="C242" s="245"/>
      <c r="D242" s="248"/>
      <c r="E242" s="249"/>
      <c r="F242" s="253"/>
      <c r="G242" s="251">
        <f>'INT.POM.TAB.RAS.-SVE RAZINE ''17'!F71</f>
        <v>7031</v>
      </c>
      <c r="H242" s="255"/>
      <c r="I242" s="245"/>
      <c r="J242" s="245"/>
      <c r="K242" s="245">
        <f>SUM(C242:J242)</f>
        <v>7031</v>
      </c>
      <c r="L242" s="242">
        <f t="shared" si="81"/>
        <v>7031</v>
      </c>
      <c r="M242" s="242">
        <f t="shared" si="81"/>
        <v>7031</v>
      </c>
    </row>
    <row r="243" spans="1:13" ht="19.5" customHeight="1">
      <c r="A243" s="246">
        <v>4222</v>
      </c>
      <c r="B243" s="247" t="s">
        <v>119</v>
      </c>
      <c r="C243" s="245"/>
      <c r="D243" s="248"/>
      <c r="E243" s="249"/>
      <c r="F243" s="253"/>
      <c r="G243" s="251"/>
      <c r="H243" s="255"/>
      <c r="I243" s="245"/>
      <c r="J243" s="245"/>
      <c r="K243" s="245">
        <f>SUM(C243:J243)</f>
        <v>0</v>
      </c>
      <c r="L243" s="242">
        <f t="shared" si="81"/>
        <v>0</v>
      </c>
      <c r="M243" s="242">
        <f t="shared" si="81"/>
        <v>0</v>
      </c>
    </row>
    <row r="244" spans="1:13" ht="19.5" customHeight="1">
      <c r="A244" s="246">
        <v>4223</v>
      </c>
      <c r="B244" s="247" t="s">
        <v>120</v>
      </c>
      <c r="C244" s="245"/>
      <c r="D244" s="248"/>
      <c r="E244" s="249"/>
      <c r="F244" s="253"/>
      <c r="G244" s="251"/>
      <c r="H244" s="255"/>
      <c r="I244" s="245"/>
      <c r="J244" s="245"/>
      <c r="K244" s="245">
        <f>SUM(C244:J244)</f>
        <v>0</v>
      </c>
      <c r="L244" s="242">
        <f t="shared" si="81"/>
        <v>0</v>
      </c>
      <c r="M244" s="242">
        <f t="shared" si="81"/>
        <v>0</v>
      </c>
    </row>
    <row r="245" spans="1:13" ht="19.5" customHeight="1">
      <c r="A245" s="246">
        <v>4224</v>
      </c>
      <c r="B245" s="247" t="s">
        <v>121</v>
      </c>
      <c r="C245" s="245"/>
      <c r="D245" s="248"/>
      <c r="E245" s="249"/>
      <c r="F245" s="253"/>
      <c r="G245" s="251"/>
      <c r="H245" s="255"/>
      <c r="I245" s="245"/>
      <c r="J245" s="245"/>
      <c r="K245" s="245">
        <f aca="true" t="shared" si="83" ref="K245:K260">SUM(C245:J245)</f>
        <v>0</v>
      </c>
      <c r="L245" s="242">
        <f t="shared" si="81"/>
        <v>0</v>
      </c>
      <c r="M245" s="242">
        <f t="shared" si="81"/>
        <v>0</v>
      </c>
    </row>
    <row r="246" spans="1:13" ht="19.5" customHeight="1">
      <c r="A246" s="246">
        <v>4225</v>
      </c>
      <c r="B246" s="247" t="s">
        <v>122</v>
      </c>
      <c r="C246" s="245"/>
      <c r="D246" s="248"/>
      <c r="E246" s="249"/>
      <c r="F246" s="253"/>
      <c r="G246" s="251"/>
      <c r="H246" s="255"/>
      <c r="I246" s="245"/>
      <c r="J246" s="245"/>
      <c r="K246" s="245">
        <f t="shared" si="83"/>
        <v>0</v>
      </c>
      <c r="L246" s="242">
        <f t="shared" si="81"/>
        <v>0</v>
      </c>
      <c r="M246" s="242">
        <f t="shared" si="81"/>
        <v>0</v>
      </c>
    </row>
    <row r="247" spans="1:13" ht="19.5" customHeight="1">
      <c r="A247" s="246">
        <v>4226</v>
      </c>
      <c r="B247" s="247" t="s">
        <v>123</v>
      </c>
      <c r="C247" s="245"/>
      <c r="D247" s="248"/>
      <c r="E247" s="249"/>
      <c r="F247" s="253"/>
      <c r="G247" s="251"/>
      <c r="H247" s="255"/>
      <c r="I247" s="245"/>
      <c r="J247" s="245"/>
      <c r="K247" s="245">
        <f t="shared" si="83"/>
        <v>0</v>
      </c>
      <c r="L247" s="242">
        <f t="shared" si="81"/>
        <v>0</v>
      </c>
      <c r="M247" s="242">
        <f t="shared" si="81"/>
        <v>0</v>
      </c>
    </row>
    <row r="248" spans="1:13" ht="27.75" customHeight="1">
      <c r="A248" s="246">
        <v>4227</v>
      </c>
      <c r="B248" s="247" t="s">
        <v>124</v>
      </c>
      <c r="C248" s="245"/>
      <c r="D248" s="248"/>
      <c r="E248" s="249"/>
      <c r="F248" s="253"/>
      <c r="G248" s="251">
        <f>'INT.POM.TAB.RAS.-SVE RAZINE ''17'!F72</f>
        <v>30000</v>
      </c>
      <c r="H248" s="255"/>
      <c r="I248" s="245"/>
      <c r="J248" s="245"/>
      <c r="K248" s="245">
        <f t="shared" si="83"/>
        <v>30000</v>
      </c>
      <c r="L248" s="242">
        <f t="shared" si="81"/>
        <v>30000</v>
      </c>
      <c r="M248" s="242">
        <f t="shared" si="81"/>
        <v>30000</v>
      </c>
    </row>
    <row r="249" spans="1:13" ht="19.5" customHeight="1">
      <c r="A249" s="246">
        <v>4228</v>
      </c>
      <c r="B249" s="247" t="s">
        <v>125</v>
      </c>
      <c r="C249" s="245"/>
      <c r="D249" s="248"/>
      <c r="E249" s="249"/>
      <c r="F249" s="253"/>
      <c r="G249" s="251"/>
      <c r="H249" s="255"/>
      <c r="I249" s="245"/>
      <c r="J249" s="245"/>
      <c r="K249" s="245">
        <f t="shared" si="83"/>
        <v>0</v>
      </c>
      <c r="L249" s="242">
        <f t="shared" si="81"/>
        <v>0</v>
      </c>
      <c r="M249" s="242">
        <f t="shared" si="81"/>
        <v>0</v>
      </c>
    </row>
    <row r="250" spans="1:13" s="55" customFormat="1" ht="19.5" customHeight="1">
      <c r="A250" s="240">
        <v>423</v>
      </c>
      <c r="B250" s="241" t="s">
        <v>126</v>
      </c>
      <c r="C250" s="242">
        <f>SUM(C251)</f>
        <v>0</v>
      </c>
      <c r="D250" s="243">
        <f aca="true" t="shared" si="84" ref="D250:J250">SUM(D251)</f>
        <v>0</v>
      </c>
      <c r="E250" s="244">
        <f t="shared" si="84"/>
        <v>0</v>
      </c>
      <c r="F250" s="252">
        <f t="shared" si="84"/>
        <v>0</v>
      </c>
      <c r="G250" s="250">
        <f t="shared" si="84"/>
        <v>0</v>
      </c>
      <c r="H250" s="254">
        <f t="shared" si="84"/>
        <v>0</v>
      </c>
      <c r="I250" s="242">
        <f t="shared" si="84"/>
        <v>0</v>
      </c>
      <c r="J250" s="242">
        <f t="shared" si="84"/>
        <v>0</v>
      </c>
      <c r="K250" s="245">
        <f t="shared" si="83"/>
        <v>0</v>
      </c>
      <c r="L250" s="242">
        <f t="shared" si="81"/>
        <v>0</v>
      </c>
      <c r="M250" s="242">
        <f t="shared" si="81"/>
        <v>0</v>
      </c>
    </row>
    <row r="251" spans="1:13" ht="19.5" customHeight="1">
      <c r="A251" s="246">
        <v>4231</v>
      </c>
      <c r="B251" s="247" t="s">
        <v>127</v>
      </c>
      <c r="C251" s="245"/>
      <c r="D251" s="248"/>
      <c r="E251" s="249"/>
      <c r="F251" s="253"/>
      <c r="G251" s="251"/>
      <c r="H251" s="255"/>
      <c r="I251" s="245"/>
      <c r="J251" s="245"/>
      <c r="K251" s="245">
        <f t="shared" si="83"/>
        <v>0</v>
      </c>
      <c r="L251" s="242">
        <f t="shared" si="81"/>
        <v>0</v>
      </c>
      <c r="M251" s="242">
        <f t="shared" si="81"/>
        <v>0</v>
      </c>
    </row>
    <row r="252" spans="1:13" s="55" customFormat="1" ht="26.25" customHeight="1">
      <c r="A252" s="240">
        <v>424</v>
      </c>
      <c r="B252" s="241" t="s">
        <v>128</v>
      </c>
      <c r="C252" s="242">
        <f>SUM(C253:C256)</f>
        <v>0</v>
      </c>
      <c r="D252" s="243">
        <f aca="true" t="shared" si="85" ref="D252:J252">SUM(D253:D256)</f>
        <v>0</v>
      </c>
      <c r="E252" s="244">
        <f t="shared" si="85"/>
        <v>0</v>
      </c>
      <c r="F252" s="252">
        <f t="shared" si="85"/>
        <v>0</v>
      </c>
      <c r="G252" s="250">
        <f t="shared" si="85"/>
        <v>10000</v>
      </c>
      <c r="H252" s="254">
        <f t="shared" si="85"/>
        <v>0</v>
      </c>
      <c r="I252" s="242">
        <f t="shared" si="85"/>
        <v>0</v>
      </c>
      <c r="J252" s="242">
        <f t="shared" si="85"/>
        <v>0</v>
      </c>
      <c r="K252" s="245">
        <f t="shared" si="83"/>
        <v>10000</v>
      </c>
      <c r="L252" s="242">
        <f t="shared" si="81"/>
        <v>10000</v>
      </c>
      <c r="M252" s="242">
        <f t="shared" si="81"/>
        <v>10000</v>
      </c>
    </row>
    <row r="253" spans="1:13" ht="19.5" customHeight="1">
      <c r="A253" s="246">
        <v>4241</v>
      </c>
      <c r="B253" s="247" t="s">
        <v>129</v>
      </c>
      <c r="C253" s="245"/>
      <c r="D253" s="248"/>
      <c r="E253" s="249"/>
      <c r="F253" s="253"/>
      <c r="G253" s="251">
        <f>'INT.POM.TAB.RAS.-SVE RAZINE ''17'!F76</f>
        <v>10000</v>
      </c>
      <c r="H253" s="255"/>
      <c r="I253" s="245"/>
      <c r="J253" s="245"/>
      <c r="K253" s="245">
        <f t="shared" si="83"/>
        <v>10000</v>
      </c>
      <c r="L253" s="242">
        <f t="shared" si="81"/>
        <v>10000</v>
      </c>
      <c r="M253" s="242">
        <f t="shared" si="81"/>
        <v>10000</v>
      </c>
    </row>
    <row r="254" spans="1:13" s="55" customFormat="1" ht="19.5" customHeight="1">
      <c r="A254" s="246">
        <v>4242</v>
      </c>
      <c r="B254" s="247" t="s">
        <v>130</v>
      </c>
      <c r="C254" s="245"/>
      <c r="D254" s="243"/>
      <c r="E254" s="244"/>
      <c r="F254" s="252"/>
      <c r="G254" s="250"/>
      <c r="H254" s="254"/>
      <c r="I254" s="242"/>
      <c r="J254" s="242"/>
      <c r="K254" s="245">
        <f t="shared" si="83"/>
        <v>0</v>
      </c>
      <c r="L254" s="242">
        <f t="shared" si="81"/>
        <v>0</v>
      </c>
      <c r="M254" s="242">
        <f t="shared" si="81"/>
        <v>0</v>
      </c>
    </row>
    <row r="255" spans="1:13" ht="27" customHeight="1">
      <c r="A255" s="246">
        <v>4243</v>
      </c>
      <c r="B255" s="247" t="s">
        <v>131</v>
      </c>
      <c r="C255" s="245"/>
      <c r="D255" s="248"/>
      <c r="E255" s="249"/>
      <c r="F255" s="253"/>
      <c r="G255" s="251"/>
      <c r="H255" s="255"/>
      <c r="I255" s="245"/>
      <c r="J255" s="245"/>
      <c r="K255" s="245">
        <f t="shared" si="83"/>
        <v>0</v>
      </c>
      <c r="L255" s="242">
        <f t="shared" si="81"/>
        <v>0</v>
      </c>
      <c r="M255" s="242">
        <f t="shared" si="81"/>
        <v>0</v>
      </c>
    </row>
    <row r="256" spans="1:13" ht="19.5" customHeight="1">
      <c r="A256" s="246">
        <v>4244</v>
      </c>
      <c r="B256" s="247" t="s">
        <v>132</v>
      </c>
      <c r="C256" s="245"/>
      <c r="D256" s="248"/>
      <c r="E256" s="249"/>
      <c r="F256" s="253"/>
      <c r="G256" s="251"/>
      <c r="H256" s="255"/>
      <c r="I256" s="245"/>
      <c r="J256" s="245"/>
      <c r="K256" s="245">
        <f t="shared" si="83"/>
        <v>0</v>
      </c>
      <c r="L256" s="242">
        <f t="shared" si="81"/>
        <v>0</v>
      </c>
      <c r="M256" s="242">
        <f t="shared" si="81"/>
        <v>0</v>
      </c>
    </row>
    <row r="257" spans="1:13" s="55" customFormat="1" ht="19.5" customHeight="1">
      <c r="A257" s="240">
        <v>425</v>
      </c>
      <c r="B257" s="241" t="s">
        <v>133</v>
      </c>
      <c r="C257" s="242">
        <f>SUM(C258:C259)</f>
        <v>0</v>
      </c>
      <c r="D257" s="243">
        <f aca="true" t="shared" si="86" ref="D257:J257">SUM(D258:D259)</f>
        <v>0</v>
      </c>
      <c r="E257" s="244">
        <f t="shared" si="86"/>
        <v>0</v>
      </c>
      <c r="F257" s="252">
        <f t="shared" si="86"/>
        <v>0</v>
      </c>
      <c r="G257" s="250">
        <f t="shared" si="86"/>
        <v>0</v>
      </c>
      <c r="H257" s="254">
        <f t="shared" si="86"/>
        <v>0</v>
      </c>
      <c r="I257" s="242">
        <f t="shared" si="86"/>
        <v>0</v>
      </c>
      <c r="J257" s="242">
        <f t="shared" si="86"/>
        <v>0</v>
      </c>
      <c r="K257" s="245">
        <f t="shared" si="83"/>
        <v>0</v>
      </c>
      <c r="L257" s="242">
        <f t="shared" si="81"/>
        <v>0</v>
      </c>
      <c r="M257" s="242">
        <f t="shared" si="81"/>
        <v>0</v>
      </c>
    </row>
    <row r="258" spans="1:13" ht="19.5" customHeight="1">
      <c r="A258" s="246">
        <v>4251</v>
      </c>
      <c r="B258" s="247" t="s">
        <v>134</v>
      </c>
      <c r="C258" s="245"/>
      <c r="D258" s="248"/>
      <c r="E258" s="249"/>
      <c r="F258" s="253"/>
      <c r="G258" s="251"/>
      <c r="H258" s="255"/>
      <c r="I258" s="245"/>
      <c r="J258" s="245"/>
      <c r="K258" s="245">
        <f t="shared" si="83"/>
        <v>0</v>
      </c>
      <c r="L258" s="242">
        <f t="shared" si="81"/>
        <v>0</v>
      </c>
      <c r="M258" s="242">
        <f t="shared" si="81"/>
        <v>0</v>
      </c>
    </row>
    <row r="259" spans="1:13" ht="19.5" customHeight="1">
      <c r="A259" s="246">
        <v>4252</v>
      </c>
      <c r="B259" s="247" t="s">
        <v>135</v>
      </c>
      <c r="C259" s="245"/>
      <c r="D259" s="248"/>
      <c r="E259" s="249"/>
      <c r="F259" s="253"/>
      <c r="G259" s="251"/>
      <c r="H259" s="255"/>
      <c r="I259" s="245"/>
      <c r="J259" s="245"/>
      <c r="K259" s="245">
        <f t="shared" si="83"/>
        <v>0</v>
      </c>
      <c r="L259" s="242">
        <f t="shared" si="81"/>
        <v>0</v>
      </c>
      <c r="M259" s="242">
        <f t="shared" si="81"/>
        <v>0</v>
      </c>
    </row>
    <row r="260" spans="1:13" s="73" customFormat="1" ht="36" customHeight="1">
      <c r="A260" s="187" t="s">
        <v>157</v>
      </c>
      <c r="B260" s="188" t="s">
        <v>158</v>
      </c>
      <c r="C260" s="189">
        <f>SUM(C261+C273+C307)</f>
        <v>0</v>
      </c>
      <c r="D260" s="197">
        <f aca="true" t="shared" si="87" ref="D260:M260">SUM(D261+D273+D307)</f>
        <v>41381.4</v>
      </c>
      <c r="E260" s="237">
        <f t="shared" si="87"/>
        <v>0</v>
      </c>
      <c r="F260" s="227">
        <f t="shared" si="87"/>
        <v>0</v>
      </c>
      <c r="G260" s="207">
        <f t="shared" si="87"/>
        <v>234494.6</v>
      </c>
      <c r="H260" s="217">
        <f t="shared" si="87"/>
        <v>0</v>
      </c>
      <c r="I260" s="189">
        <f t="shared" si="87"/>
        <v>0</v>
      </c>
      <c r="J260" s="189">
        <f t="shared" si="87"/>
        <v>0</v>
      </c>
      <c r="K260" s="190">
        <f t="shared" si="83"/>
        <v>275876</v>
      </c>
      <c r="L260" s="189"/>
      <c r="M260" s="189">
        <f t="shared" si="87"/>
        <v>0</v>
      </c>
    </row>
    <row r="261" spans="1:13" s="55" customFormat="1" ht="19.5" customHeight="1">
      <c r="A261" s="62">
        <v>31</v>
      </c>
      <c r="B261" s="65" t="s">
        <v>144</v>
      </c>
      <c r="C261" s="66">
        <f>SUM(C262)+C267+C269</f>
        <v>0</v>
      </c>
      <c r="D261" s="191">
        <f aca="true" t="shared" si="88" ref="D261:J261">SUM(D262)+D267+D269</f>
        <v>41381.4</v>
      </c>
      <c r="E261" s="234">
        <f t="shared" si="88"/>
        <v>0</v>
      </c>
      <c r="F261" s="224">
        <f t="shared" si="88"/>
        <v>0</v>
      </c>
      <c r="G261" s="204">
        <f t="shared" si="88"/>
        <v>212494.6</v>
      </c>
      <c r="H261" s="214">
        <f t="shared" si="88"/>
        <v>0</v>
      </c>
      <c r="I261" s="66">
        <f t="shared" si="88"/>
        <v>0</v>
      </c>
      <c r="J261" s="66">
        <f t="shared" si="88"/>
        <v>0</v>
      </c>
      <c r="K261" s="63">
        <f aca="true" t="shared" si="89" ref="K261:K312">SUM(C261:J261)</f>
        <v>253876</v>
      </c>
      <c r="L261" s="67"/>
      <c r="M261" s="67"/>
    </row>
    <row r="262" spans="1:13" s="55" customFormat="1" ht="19.5" customHeight="1">
      <c r="A262" s="62">
        <v>311</v>
      </c>
      <c r="B262" s="65" t="s">
        <v>145</v>
      </c>
      <c r="C262" s="66">
        <f>SUM(C263:C266)</f>
        <v>0</v>
      </c>
      <c r="D262" s="191">
        <f aca="true" t="shared" si="90" ref="D262:J262">SUM(D263:D266)</f>
        <v>41381.4</v>
      </c>
      <c r="E262" s="234">
        <f t="shared" si="90"/>
        <v>0</v>
      </c>
      <c r="F262" s="224">
        <f t="shared" si="90"/>
        <v>0</v>
      </c>
      <c r="G262" s="204">
        <f t="shared" si="90"/>
        <v>175236.6</v>
      </c>
      <c r="H262" s="214">
        <f t="shared" si="90"/>
        <v>0</v>
      </c>
      <c r="I262" s="66">
        <f t="shared" si="90"/>
        <v>0</v>
      </c>
      <c r="J262" s="66">
        <f t="shared" si="90"/>
        <v>0</v>
      </c>
      <c r="K262" s="63">
        <f t="shared" si="89"/>
        <v>216618</v>
      </c>
      <c r="L262" s="66"/>
      <c r="M262" s="66"/>
    </row>
    <row r="263" spans="1:13" ht="19.5" customHeight="1">
      <c r="A263" s="68">
        <v>3111</v>
      </c>
      <c r="B263" s="69" t="s">
        <v>146</v>
      </c>
      <c r="C263" s="63"/>
      <c r="D263" s="195">
        <v>41381.4</v>
      </c>
      <c r="E263" s="233"/>
      <c r="F263" s="223"/>
      <c r="G263" s="203">
        <v>175236.6</v>
      </c>
      <c r="H263" s="213"/>
      <c r="I263" s="63"/>
      <c r="J263" s="63"/>
      <c r="K263" s="63">
        <f t="shared" si="89"/>
        <v>216618</v>
      </c>
      <c r="L263" s="66"/>
      <c r="M263" s="63"/>
    </row>
    <row r="264" spans="1:13" ht="19.5" customHeight="1">
      <c r="A264" s="68">
        <v>3112</v>
      </c>
      <c r="B264" s="69" t="s">
        <v>147</v>
      </c>
      <c r="C264" s="63"/>
      <c r="D264" s="195"/>
      <c r="E264" s="233"/>
      <c r="F264" s="223"/>
      <c r="G264" s="203"/>
      <c r="H264" s="213"/>
      <c r="I264" s="63"/>
      <c r="J264" s="63"/>
      <c r="K264" s="63">
        <f t="shared" si="89"/>
        <v>0</v>
      </c>
      <c r="L264" s="66"/>
      <c r="M264" s="63"/>
    </row>
    <row r="265" spans="1:13" ht="19.5" customHeight="1">
      <c r="A265" s="68">
        <v>3113</v>
      </c>
      <c r="B265" s="69" t="s">
        <v>148</v>
      </c>
      <c r="C265" s="63"/>
      <c r="D265" s="195"/>
      <c r="E265" s="233"/>
      <c r="F265" s="223"/>
      <c r="G265" s="203"/>
      <c r="H265" s="213"/>
      <c r="I265" s="63"/>
      <c r="J265" s="63"/>
      <c r="K265" s="63">
        <f t="shared" si="89"/>
        <v>0</v>
      </c>
      <c r="L265" s="66"/>
      <c r="M265" s="63"/>
    </row>
    <row r="266" spans="1:13" ht="19.5" customHeight="1">
      <c r="A266" s="68">
        <v>3114</v>
      </c>
      <c r="B266" s="69" t="s">
        <v>149</v>
      </c>
      <c r="C266" s="63"/>
      <c r="D266" s="195"/>
      <c r="E266" s="233"/>
      <c r="F266" s="223"/>
      <c r="G266" s="203"/>
      <c r="H266" s="213"/>
      <c r="I266" s="63"/>
      <c r="J266" s="63"/>
      <c r="K266" s="63">
        <f t="shared" si="89"/>
        <v>0</v>
      </c>
      <c r="L266" s="66"/>
      <c r="M266" s="63"/>
    </row>
    <row r="267" spans="1:13" s="55" customFormat="1" ht="19.5" customHeight="1">
      <c r="A267" s="62">
        <v>312</v>
      </c>
      <c r="B267" s="65" t="s">
        <v>150</v>
      </c>
      <c r="C267" s="66">
        <f>SUM(C268)</f>
        <v>0</v>
      </c>
      <c r="D267" s="191">
        <f aca="true" t="shared" si="91" ref="D267:J267">SUM(D268)</f>
        <v>0</v>
      </c>
      <c r="E267" s="234">
        <f t="shared" si="91"/>
        <v>0</v>
      </c>
      <c r="F267" s="224">
        <f t="shared" si="91"/>
        <v>0</v>
      </c>
      <c r="G267" s="204">
        <f t="shared" si="91"/>
        <v>0</v>
      </c>
      <c r="H267" s="214">
        <f t="shared" si="91"/>
        <v>0</v>
      </c>
      <c r="I267" s="66">
        <f t="shared" si="91"/>
        <v>0</v>
      </c>
      <c r="J267" s="66">
        <f t="shared" si="91"/>
        <v>0</v>
      </c>
      <c r="K267" s="63">
        <f t="shared" si="89"/>
        <v>0</v>
      </c>
      <c r="L267" s="66"/>
      <c r="M267" s="66"/>
    </row>
    <row r="268" spans="1:13" ht="19.5" customHeight="1">
      <c r="A268" s="68">
        <v>3121</v>
      </c>
      <c r="B268" s="69" t="s">
        <v>150</v>
      </c>
      <c r="C268" s="63"/>
      <c r="D268" s="195"/>
      <c r="E268" s="233"/>
      <c r="F268" s="223"/>
      <c r="G268" s="203"/>
      <c r="H268" s="213"/>
      <c r="I268" s="63"/>
      <c r="J268" s="63"/>
      <c r="K268" s="63">
        <f t="shared" si="89"/>
        <v>0</v>
      </c>
      <c r="L268" s="66"/>
      <c r="M268" s="63"/>
    </row>
    <row r="269" spans="1:13" s="55" customFormat="1" ht="19.5" customHeight="1">
      <c r="A269" s="62">
        <v>313</v>
      </c>
      <c r="B269" s="65" t="s">
        <v>151</v>
      </c>
      <c r="C269" s="66">
        <f>SUM(C270:C272)</f>
        <v>0</v>
      </c>
      <c r="D269" s="191">
        <f aca="true" t="shared" si="92" ref="D269:J269">SUM(D270:D272)</f>
        <v>0</v>
      </c>
      <c r="E269" s="234">
        <f t="shared" si="92"/>
        <v>0</v>
      </c>
      <c r="F269" s="224">
        <f t="shared" si="92"/>
        <v>0</v>
      </c>
      <c r="G269" s="204">
        <f t="shared" si="92"/>
        <v>37258</v>
      </c>
      <c r="H269" s="214">
        <f t="shared" si="92"/>
        <v>0</v>
      </c>
      <c r="I269" s="66">
        <f t="shared" si="92"/>
        <v>0</v>
      </c>
      <c r="J269" s="66">
        <f t="shared" si="92"/>
        <v>0</v>
      </c>
      <c r="K269" s="63">
        <f t="shared" si="89"/>
        <v>37258</v>
      </c>
      <c r="L269" s="66"/>
      <c r="M269" s="66"/>
    </row>
    <row r="270" spans="1:13" s="55" customFormat="1" ht="19.5" customHeight="1">
      <c r="A270" s="68">
        <v>3131</v>
      </c>
      <c r="B270" s="69" t="s">
        <v>152</v>
      </c>
      <c r="C270" s="66"/>
      <c r="D270" s="191"/>
      <c r="E270" s="234"/>
      <c r="F270" s="224"/>
      <c r="G270" s="204"/>
      <c r="H270" s="214"/>
      <c r="I270" s="66"/>
      <c r="J270" s="66"/>
      <c r="K270" s="63">
        <f t="shared" si="89"/>
        <v>0</v>
      </c>
      <c r="L270" s="66"/>
      <c r="M270" s="66"/>
    </row>
    <row r="271" spans="1:13" ht="25.5">
      <c r="A271" s="68">
        <v>3132</v>
      </c>
      <c r="B271" s="69" t="s">
        <v>153</v>
      </c>
      <c r="C271" s="63"/>
      <c r="D271" s="195"/>
      <c r="E271" s="233"/>
      <c r="F271" s="223"/>
      <c r="G271" s="203">
        <v>33577</v>
      </c>
      <c r="H271" s="213"/>
      <c r="I271" s="63"/>
      <c r="J271" s="63"/>
      <c r="K271" s="63">
        <f t="shared" si="89"/>
        <v>33577</v>
      </c>
      <c r="L271" s="66"/>
      <c r="M271" s="63"/>
    </row>
    <row r="272" spans="1:13" ht="25.5">
      <c r="A272" s="68">
        <v>3133</v>
      </c>
      <c r="B272" s="69" t="s">
        <v>154</v>
      </c>
      <c r="C272" s="63"/>
      <c r="D272" s="195"/>
      <c r="E272" s="233"/>
      <c r="F272" s="223"/>
      <c r="G272" s="203">
        <v>3681</v>
      </c>
      <c r="H272" s="213"/>
      <c r="I272" s="63"/>
      <c r="J272" s="63"/>
      <c r="K272" s="63">
        <f t="shared" si="89"/>
        <v>3681</v>
      </c>
      <c r="L272" s="66"/>
      <c r="M272" s="63"/>
    </row>
    <row r="273" spans="1:13" s="55" customFormat="1" ht="24.75" customHeight="1">
      <c r="A273" s="62">
        <v>32</v>
      </c>
      <c r="B273" s="65" t="s">
        <v>49</v>
      </c>
      <c r="C273" s="66">
        <f>SUM(C274+C279+C287+C297+C299)</f>
        <v>0</v>
      </c>
      <c r="D273" s="191">
        <f aca="true" t="shared" si="93" ref="D273:J273">SUM(D274+D279+D287+D297+D299)</f>
        <v>0</v>
      </c>
      <c r="E273" s="234">
        <f t="shared" si="93"/>
        <v>0</v>
      </c>
      <c r="F273" s="224">
        <f t="shared" si="93"/>
        <v>0</v>
      </c>
      <c r="G273" s="204">
        <f t="shared" si="93"/>
        <v>22000</v>
      </c>
      <c r="H273" s="214">
        <f t="shared" si="93"/>
        <v>0</v>
      </c>
      <c r="I273" s="66">
        <f t="shared" si="93"/>
        <v>0</v>
      </c>
      <c r="J273" s="66">
        <f t="shared" si="93"/>
        <v>0</v>
      </c>
      <c r="K273" s="63">
        <f t="shared" si="89"/>
        <v>22000</v>
      </c>
      <c r="L273" s="64"/>
      <c r="M273" s="64"/>
    </row>
    <row r="274" spans="1:13" s="55" customFormat="1" ht="24.75" customHeight="1">
      <c r="A274" s="62">
        <v>321</v>
      </c>
      <c r="B274" s="65" t="s">
        <v>50</v>
      </c>
      <c r="C274" s="66">
        <f>SUM(C275:C278)</f>
        <v>0</v>
      </c>
      <c r="D274" s="191">
        <f aca="true" t="shared" si="94" ref="D274:J274">SUM(D275:D278)</f>
        <v>0</v>
      </c>
      <c r="E274" s="234">
        <f t="shared" si="94"/>
        <v>0</v>
      </c>
      <c r="F274" s="224">
        <f t="shared" si="94"/>
        <v>0</v>
      </c>
      <c r="G274" s="204">
        <f t="shared" si="94"/>
        <v>22000</v>
      </c>
      <c r="H274" s="214">
        <f t="shared" si="94"/>
        <v>0</v>
      </c>
      <c r="I274" s="66">
        <f t="shared" si="94"/>
        <v>0</v>
      </c>
      <c r="J274" s="66">
        <f t="shared" si="94"/>
        <v>0</v>
      </c>
      <c r="K274" s="63">
        <f t="shared" si="89"/>
        <v>22000</v>
      </c>
      <c r="L274" s="66"/>
      <c r="M274" s="66"/>
    </row>
    <row r="275" spans="1:13" ht="24.75" customHeight="1">
      <c r="A275" s="68">
        <v>3211</v>
      </c>
      <c r="B275" s="69" t="s">
        <v>51</v>
      </c>
      <c r="C275" s="63"/>
      <c r="D275" s="195"/>
      <c r="E275" s="233"/>
      <c r="F275" s="223"/>
      <c r="G275" s="203"/>
      <c r="H275" s="213"/>
      <c r="I275" s="63"/>
      <c r="J275" s="63"/>
      <c r="K275" s="63">
        <f t="shared" si="89"/>
        <v>0</v>
      </c>
      <c r="L275" s="66"/>
      <c r="M275" s="63"/>
    </row>
    <row r="276" spans="1:13" ht="24.75" customHeight="1">
      <c r="A276" s="68">
        <v>3212</v>
      </c>
      <c r="B276" s="69" t="s">
        <v>52</v>
      </c>
      <c r="C276" s="63"/>
      <c r="D276" s="195"/>
      <c r="E276" s="233"/>
      <c r="F276" s="223"/>
      <c r="G276" s="203">
        <v>22000</v>
      </c>
      <c r="H276" s="213"/>
      <c r="I276" s="63"/>
      <c r="J276" s="63"/>
      <c r="K276" s="63">
        <f t="shared" si="89"/>
        <v>22000</v>
      </c>
      <c r="L276" s="66"/>
      <c r="M276" s="63"/>
    </row>
    <row r="277" spans="1:13" ht="24.75" customHeight="1">
      <c r="A277" s="68">
        <v>3213</v>
      </c>
      <c r="B277" s="69" t="s">
        <v>53</v>
      </c>
      <c r="C277" s="63"/>
      <c r="D277" s="195"/>
      <c r="E277" s="233"/>
      <c r="F277" s="223"/>
      <c r="G277" s="203"/>
      <c r="H277" s="213"/>
      <c r="I277" s="63"/>
      <c r="J277" s="63"/>
      <c r="K277" s="63">
        <f t="shared" si="89"/>
        <v>0</v>
      </c>
      <c r="L277" s="66"/>
      <c r="M277" s="63"/>
    </row>
    <row r="278" spans="1:13" ht="24.75" customHeight="1">
      <c r="A278" s="68">
        <v>3214</v>
      </c>
      <c r="B278" s="69" t="s">
        <v>54</v>
      </c>
      <c r="C278" s="63"/>
      <c r="D278" s="195"/>
      <c r="E278" s="233"/>
      <c r="F278" s="223"/>
      <c r="G278" s="203"/>
      <c r="H278" s="213"/>
      <c r="I278" s="63"/>
      <c r="J278" s="63"/>
      <c r="K278" s="63">
        <f t="shared" si="89"/>
        <v>0</v>
      </c>
      <c r="L278" s="66"/>
      <c r="M278" s="63"/>
    </row>
    <row r="279" spans="1:13" s="55" customFormat="1" ht="24.75" customHeight="1">
      <c r="A279" s="62">
        <v>322</v>
      </c>
      <c r="B279" s="65" t="s">
        <v>55</v>
      </c>
      <c r="C279" s="66">
        <f>SUM(C280:C286)</f>
        <v>0</v>
      </c>
      <c r="D279" s="191">
        <f aca="true" t="shared" si="95" ref="D279:J279">SUM(D280:D286)</f>
        <v>0</v>
      </c>
      <c r="E279" s="234">
        <f t="shared" si="95"/>
        <v>0</v>
      </c>
      <c r="F279" s="224">
        <f t="shared" si="95"/>
        <v>0</v>
      </c>
      <c r="G279" s="204">
        <f t="shared" si="95"/>
        <v>0</v>
      </c>
      <c r="H279" s="214">
        <f t="shared" si="95"/>
        <v>0</v>
      </c>
      <c r="I279" s="66">
        <f t="shared" si="95"/>
        <v>0</v>
      </c>
      <c r="J279" s="66">
        <f t="shared" si="95"/>
        <v>0</v>
      </c>
      <c r="K279" s="63">
        <f t="shared" si="89"/>
        <v>0</v>
      </c>
      <c r="L279" s="66"/>
      <c r="M279" s="66"/>
    </row>
    <row r="280" spans="1:13" ht="24.75" customHeight="1">
      <c r="A280" s="68">
        <v>3221</v>
      </c>
      <c r="B280" s="69" t="s">
        <v>56</v>
      </c>
      <c r="C280" s="63"/>
      <c r="D280" s="195"/>
      <c r="E280" s="233"/>
      <c r="F280" s="223"/>
      <c r="G280" s="203"/>
      <c r="H280" s="213"/>
      <c r="I280" s="63"/>
      <c r="J280" s="63"/>
      <c r="K280" s="63">
        <f t="shared" si="89"/>
        <v>0</v>
      </c>
      <c r="L280" s="66"/>
      <c r="M280" s="63"/>
    </row>
    <row r="281" spans="1:13" ht="24.75" customHeight="1">
      <c r="A281" s="68">
        <v>3222</v>
      </c>
      <c r="B281" s="69" t="s">
        <v>57</v>
      </c>
      <c r="C281" s="63"/>
      <c r="D281" s="195"/>
      <c r="E281" s="233"/>
      <c r="F281" s="223"/>
      <c r="G281" s="203"/>
      <c r="H281" s="213"/>
      <c r="I281" s="63"/>
      <c r="J281" s="63"/>
      <c r="K281" s="63">
        <f t="shared" si="89"/>
        <v>0</v>
      </c>
      <c r="L281" s="66"/>
      <c r="M281" s="63"/>
    </row>
    <row r="282" spans="1:13" ht="24.75" customHeight="1">
      <c r="A282" s="68">
        <v>3223</v>
      </c>
      <c r="B282" s="69" t="s">
        <v>58</v>
      </c>
      <c r="C282" s="63"/>
      <c r="D282" s="195"/>
      <c r="E282" s="233"/>
      <c r="F282" s="223"/>
      <c r="G282" s="203"/>
      <c r="H282" s="213"/>
      <c r="I282" s="63"/>
      <c r="J282" s="63"/>
      <c r="K282" s="63">
        <f t="shared" si="89"/>
        <v>0</v>
      </c>
      <c r="L282" s="66"/>
      <c r="M282" s="63"/>
    </row>
    <row r="283" spans="1:13" ht="25.5">
      <c r="A283" s="68">
        <v>3224</v>
      </c>
      <c r="B283" s="69" t="s">
        <v>59</v>
      </c>
      <c r="C283" s="63"/>
      <c r="D283" s="195"/>
      <c r="E283" s="233"/>
      <c r="F283" s="223"/>
      <c r="G283" s="203"/>
      <c r="H283" s="213"/>
      <c r="I283" s="63"/>
      <c r="J283" s="63"/>
      <c r="K283" s="63">
        <f t="shared" si="89"/>
        <v>0</v>
      </c>
      <c r="L283" s="66"/>
      <c r="M283" s="63"/>
    </row>
    <row r="284" spans="1:13" ht="19.5" customHeight="1">
      <c r="A284" s="68">
        <v>3225</v>
      </c>
      <c r="B284" s="69" t="s">
        <v>60</v>
      </c>
      <c r="C284" s="63"/>
      <c r="D284" s="195"/>
      <c r="E284" s="233"/>
      <c r="F284" s="223"/>
      <c r="G284" s="203"/>
      <c r="H284" s="213"/>
      <c r="I284" s="63"/>
      <c r="J284" s="63"/>
      <c r="K284" s="63">
        <f t="shared" si="89"/>
        <v>0</v>
      </c>
      <c r="L284" s="66"/>
      <c r="M284" s="63"/>
    </row>
    <row r="285" spans="1:13" ht="19.5" customHeight="1">
      <c r="A285" s="68">
        <v>3226</v>
      </c>
      <c r="B285" s="69" t="s">
        <v>61</v>
      </c>
      <c r="C285" s="63"/>
      <c r="D285" s="195"/>
      <c r="E285" s="233"/>
      <c r="F285" s="223"/>
      <c r="G285" s="203"/>
      <c r="H285" s="213"/>
      <c r="I285" s="63"/>
      <c r="J285" s="63"/>
      <c r="K285" s="63">
        <f t="shared" si="89"/>
        <v>0</v>
      </c>
      <c r="L285" s="66"/>
      <c r="M285" s="63"/>
    </row>
    <row r="286" spans="1:13" ht="19.5" customHeight="1">
      <c r="A286" s="68">
        <v>3227</v>
      </c>
      <c r="B286" s="69" t="s">
        <v>62</v>
      </c>
      <c r="C286" s="63"/>
      <c r="D286" s="195"/>
      <c r="E286" s="233"/>
      <c r="F286" s="223"/>
      <c r="G286" s="203"/>
      <c r="H286" s="213"/>
      <c r="I286" s="63"/>
      <c r="J286" s="63"/>
      <c r="K286" s="63">
        <f t="shared" si="89"/>
        <v>0</v>
      </c>
      <c r="L286" s="66"/>
      <c r="M286" s="63"/>
    </row>
    <row r="287" spans="1:13" s="55" customFormat="1" ht="19.5" customHeight="1">
      <c r="A287" s="62">
        <v>323</v>
      </c>
      <c r="B287" s="65" t="s">
        <v>63</v>
      </c>
      <c r="C287" s="66">
        <f>SUM(C288:C296)</f>
        <v>0</v>
      </c>
      <c r="D287" s="191">
        <f aca="true" t="shared" si="96" ref="D287:J287">SUM(D288:D296)</f>
        <v>0</v>
      </c>
      <c r="E287" s="234">
        <f t="shared" si="96"/>
        <v>0</v>
      </c>
      <c r="F287" s="224">
        <f t="shared" si="96"/>
        <v>0</v>
      </c>
      <c r="G287" s="204">
        <f t="shared" si="96"/>
        <v>0</v>
      </c>
      <c r="H287" s="214">
        <f t="shared" si="96"/>
        <v>0</v>
      </c>
      <c r="I287" s="66">
        <f t="shared" si="96"/>
        <v>0</v>
      </c>
      <c r="J287" s="66">
        <f t="shared" si="96"/>
        <v>0</v>
      </c>
      <c r="K287" s="63">
        <f t="shared" si="89"/>
        <v>0</v>
      </c>
      <c r="L287" s="66"/>
      <c r="M287" s="66"/>
    </row>
    <row r="288" spans="1:13" ht="19.5" customHeight="1">
      <c r="A288" s="68">
        <v>3231</v>
      </c>
      <c r="B288" s="69" t="s">
        <v>64</v>
      </c>
      <c r="C288" s="63"/>
      <c r="D288" s="195"/>
      <c r="E288" s="233"/>
      <c r="F288" s="223"/>
      <c r="G288" s="203"/>
      <c r="H288" s="213"/>
      <c r="I288" s="63"/>
      <c r="J288" s="63"/>
      <c r="K288" s="63">
        <f t="shared" si="89"/>
        <v>0</v>
      </c>
      <c r="L288" s="66"/>
      <c r="M288" s="63"/>
    </row>
    <row r="289" spans="1:13" ht="19.5" customHeight="1">
      <c r="A289" s="68">
        <v>3232</v>
      </c>
      <c r="B289" s="69" t="s">
        <v>65</v>
      </c>
      <c r="C289" s="63"/>
      <c r="D289" s="195"/>
      <c r="E289" s="233"/>
      <c r="F289" s="223"/>
      <c r="G289" s="203"/>
      <c r="H289" s="213"/>
      <c r="I289" s="63"/>
      <c r="J289" s="63"/>
      <c r="K289" s="63">
        <f t="shared" si="89"/>
        <v>0</v>
      </c>
      <c r="L289" s="66"/>
      <c r="M289" s="63"/>
    </row>
    <row r="290" spans="1:13" ht="19.5" customHeight="1">
      <c r="A290" s="68">
        <v>3233</v>
      </c>
      <c r="B290" s="69" t="s">
        <v>66</v>
      </c>
      <c r="C290" s="63"/>
      <c r="D290" s="195"/>
      <c r="E290" s="233"/>
      <c r="F290" s="223"/>
      <c r="G290" s="203"/>
      <c r="H290" s="213"/>
      <c r="I290" s="63"/>
      <c r="J290" s="63"/>
      <c r="K290" s="63">
        <f t="shared" si="89"/>
        <v>0</v>
      </c>
      <c r="L290" s="66"/>
      <c r="M290" s="63"/>
    </row>
    <row r="291" spans="1:13" ht="19.5" customHeight="1">
      <c r="A291" s="68">
        <v>3234</v>
      </c>
      <c r="B291" s="69" t="s">
        <v>67</v>
      </c>
      <c r="C291" s="63"/>
      <c r="D291" s="195"/>
      <c r="E291" s="233"/>
      <c r="F291" s="223"/>
      <c r="G291" s="203"/>
      <c r="H291" s="213"/>
      <c r="I291" s="63"/>
      <c r="J291" s="63"/>
      <c r="K291" s="63">
        <f t="shared" si="89"/>
        <v>0</v>
      </c>
      <c r="L291" s="66"/>
      <c r="M291" s="63"/>
    </row>
    <row r="292" spans="1:13" ht="19.5" customHeight="1">
      <c r="A292" s="68">
        <v>3235</v>
      </c>
      <c r="B292" s="69" t="s">
        <v>68</v>
      </c>
      <c r="C292" s="63"/>
      <c r="D292" s="195"/>
      <c r="E292" s="233"/>
      <c r="F292" s="223"/>
      <c r="G292" s="203"/>
      <c r="H292" s="213"/>
      <c r="I292" s="63"/>
      <c r="J292" s="63"/>
      <c r="K292" s="63">
        <f t="shared" si="89"/>
        <v>0</v>
      </c>
      <c r="L292" s="66"/>
      <c r="M292" s="63"/>
    </row>
    <row r="293" spans="1:13" ht="19.5" customHeight="1">
      <c r="A293" s="68">
        <v>3236</v>
      </c>
      <c r="B293" s="69" t="s">
        <v>69</v>
      </c>
      <c r="C293" s="63"/>
      <c r="D293" s="195"/>
      <c r="E293" s="233"/>
      <c r="F293" s="223"/>
      <c r="G293" s="203"/>
      <c r="H293" s="213"/>
      <c r="I293" s="63"/>
      <c r="J293" s="63"/>
      <c r="K293" s="63">
        <f t="shared" si="89"/>
        <v>0</v>
      </c>
      <c r="L293" s="66"/>
      <c r="M293" s="63"/>
    </row>
    <row r="294" spans="1:13" ht="19.5" customHeight="1">
      <c r="A294" s="68">
        <v>3237</v>
      </c>
      <c r="B294" s="69" t="s">
        <v>70</v>
      </c>
      <c r="C294" s="63"/>
      <c r="D294" s="195"/>
      <c r="E294" s="233"/>
      <c r="F294" s="223"/>
      <c r="G294" s="203"/>
      <c r="H294" s="213"/>
      <c r="I294" s="63"/>
      <c r="J294" s="63"/>
      <c r="K294" s="63">
        <f t="shared" si="89"/>
        <v>0</v>
      </c>
      <c r="L294" s="66"/>
      <c r="M294" s="63"/>
    </row>
    <row r="295" spans="1:13" ht="19.5" customHeight="1">
      <c r="A295" s="68">
        <v>3238</v>
      </c>
      <c r="B295" s="69" t="s">
        <v>71</v>
      </c>
      <c r="C295" s="63"/>
      <c r="D295" s="195"/>
      <c r="E295" s="233"/>
      <c r="F295" s="223"/>
      <c r="G295" s="203"/>
      <c r="H295" s="213"/>
      <c r="I295" s="63"/>
      <c r="J295" s="63"/>
      <c r="K295" s="63">
        <f t="shared" si="89"/>
        <v>0</v>
      </c>
      <c r="L295" s="66"/>
      <c r="M295" s="63"/>
    </row>
    <row r="296" spans="1:13" ht="19.5" customHeight="1">
      <c r="A296" s="68">
        <v>3239</v>
      </c>
      <c r="B296" s="69" t="s">
        <v>72</v>
      </c>
      <c r="C296" s="63"/>
      <c r="D296" s="195"/>
      <c r="E296" s="233"/>
      <c r="F296" s="223"/>
      <c r="G296" s="203"/>
      <c r="H296" s="213"/>
      <c r="I296" s="63"/>
      <c r="J296" s="63"/>
      <c r="K296" s="63">
        <f t="shared" si="89"/>
        <v>0</v>
      </c>
      <c r="L296" s="66"/>
      <c r="M296" s="63"/>
    </row>
    <row r="297" spans="1:13" s="55" customFormat="1" ht="24" customHeight="1">
      <c r="A297" s="62">
        <v>324</v>
      </c>
      <c r="B297" s="65" t="s">
        <v>73</v>
      </c>
      <c r="C297" s="66">
        <f>SUM(C298)</f>
        <v>0</v>
      </c>
      <c r="D297" s="191">
        <f aca="true" t="shared" si="97" ref="D297:J297">SUM(D298)</f>
        <v>0</v>
      </c>
      <c r="E297" s="234">
        <f t="shared" si="97"/>
        <v>0</v>
      </c>
      <c r="F297" s="224">
        <f t="shared" si="97"/>
        <v>0</v>
      </c>
      <c r="G297" s="204">
        <f t="shared" si="97"/>
        <v>0</v>
      </c>
      <c r="H297" s="214">
        <f t="shared" si="97"/>
        <v>0</v>
      </c>
      <c r="I297" s="66">
        <f t="shared" si="97"/>
        <v>0</v>
      </c>
      <c r="J297" s="66">
        <f t="shared" si="97"/>
        <v>0</v>
      </c>
      <c r="K297" s="63">
        <f t="shared" si="89"/>
        <v>0</v>
      </c>
      <c r="L297" s="66"/>
      <c r="M297" s="66"/>
    </row>
    <row r="298" spans="1:13" ht="24" customHeight="1">
      <c r="A298" s="68">
        <v>3241</v>
      </c>
      <c r="B298" s="69" t="s">
        <v>73</v>
      </c>
      <c r="C298" s="63"/>
      <c r="D298" s="195"/>
      <c r="E298" s="233"/>
      <c r="F298" s="223"/>
      <c r="G298" s="203"/>
      <c r="H298" s="213"/>
      <c r="I298" s="63"/>
      <c r="J298" s="63"/>
      <c r="K298" s="63">
        <f t="shared" si="89"/>
        <v>0</v>
      </c>
      <c r="L298" s="66"/>
      <c r="M298" s="63"/>
    </row>
    <row r="299" spans="1:13" s="55" customFormat="1" ht="19.5" customHeight="1">
      <c r="A299" s="62">
        <v>329</v>
      </c>
      <c r="B299" s="65" t="s">
        <v>74</v>
      </c>
      <c r="C299" s="66">
        <f>SUM(C300:C306)</f>
        <v>0</v>
      </c>
      <c r="D299" s="191">
        <f aca="true" t="shared" si="98" ref="D299:J299">SUM(D300:D306)</f>
        <v>0</v>
      </c>
      <c r="E299" s="234">
        <f t="shared" si="98"/>
        <v>0</v>
      </c>
      <c r="F299" s="224">
        <f t="shared" si="98"/>
        <v>0</v>
      </c>
      <c r="G299" s="204">
        <f t="shared" si="98"/>
        <v>0</v>
      </c>
      <c r="H299" s="214">
        <f t="shared" si="98"/>
        <v>0</v>
      </c>
      <c r="I299" s="66">
        <f t="shared" si="98"/>
        <v>0</v>
      </c>
      <c r="J299" s="66">
        <f t="shared" si="98"/>
        <v>0</v>
      </c>
      <c r="K299" s="63">
        <f t="shared" si="89"/>
        <v>0</v>
      </c>
      <c r="L299" s="66"/>
      <c r="M299" s="66"/>
    </row>
    <row r="300" spans="1:13" ht="26.25" customHeight="1">
      <c r="A300" s="68">
        <v>3291</v>
      </c>
      <c r="B300" s="69" t="s">
        <v>75</v>
      </c>
      <c r="C300" s="63"/>
      <c r="D300" s="195"/>
      <c r="E300" s="233"/>
      <c r="F300" s="223"/>
      <c r="G300" s="203"/>
      <c r="H300" s="213"/>
      <c r="I300" s="63"/>
      <c r="J300" s="63"/>
      <c r="K300" s="63">
        <f t="shared" si="89"/>
        <v>0</v>
      </c>
      <c r="L300" s="66"/>
      <c r="M300" s="63"/>
    </row>
    <row r="301" spans="1:13" ht="19.5" customHeight="1">
      <c r="A301" s="68">
        <v>3292</v>
      </c>
      <c r="B301" s="69" t="s">
        <v>76</v>
      </c>
      <c r="C301" s="63"/>
      <c r="D301" s="195"/>
      <c r="E301" s="233"/>
      <c r="F301" s="223"/>
      <c r="G301" s="203"/>
      <c r="H301" s="213"/>
      <c r="I301" s="63"/>
      <c r="J301" s="63"/>
      <c r="K301" s="63">
        <f t="shared" si="89"/>
        <v>0</v>
      </c>
      <c r="L301" s="66"/>
      <c r="M301" s="63"/>
    </row>
    <row r="302" spans="1:13" ht="19.5" customHeight="1">
      <c r="A302" s="68">
        <v>3293</v>
      </c>
      <c r="B302" s="69" t="s">
        <v>77</v>
      </c>
      <c r="C302" s="63"/>
      <c r="D302" s="195"/>
      <c r="E302" s="233"/>
      <c r="F302" s="223"/>
      <c r="G302" s="203"/>
      <c r="H302" s="213"/>
      <c r="I302" s="63"/>
      <c r="J302" s="63"/>
      <c r="K302" s="63">
        <f t="shared" si="89"/>
        <v>0</v>
      </c>
      <c r="L302" s="66"/>
      <c r="M302" s="63"/>
    </row>
    <row r="303" spans="1:13" ht="19.5" customHeight="1">
      <c r="A303" s="68">
        <v>3294</v>
      </c>
      <c r="B303" s="69" t="s">
        <v>78</v>
      </c>
      <c r="C303" s="63"/>
      <c r="D303" s="195"/>
      <c r="E303" s="233"/>
      <c r="F303" s="223"/>
      <c r="G303" s="203"/>
      <c r="H303" s="213"/>
      <c r="I303" s="63"/>
      <c r="J303" s="63"/>
      <c r="K303" s="63">
        <f t="shared" si="89"/>
        <v>0</v>
      </c>
      <c r="L303" s="66"/>
      <c r="M303" s="63"/>
    </row>
    <row r="304" spans="1:13" ht="19.5" customHeight="1">
      <c r="A304" s="68">
        <v>3295</v>
      </c>
      <c r="B304" s="69" t="s">
        <v>79</v>
      </c>
      <c r="C304" s="63"/>
      <c r="D304" s="195"/>
      <c r="E304" s="233"/>
      <c r="F304" s="223"/>
      <c r="G304" s="203"/>
      <c r="H304" s="213"/>
      <c r="I304" s="63"/>
      <c r="J304" s="63"/>
      <c r="K304" s="63">
        <f t="shared" si="89"/>
        <v>0</v>
      </c>
      <c r="L304" s="66"/>
      <c r="M304" s="63"/>
    </row>
    <row r="305" spans="1:13" ht="19.5" customHeight="1">
      <c r="A305" s="68">
        <v>3296</v>
      </c>
      <c r="B305" s="69" t="s">
        <v>80</v>
      </c>
      <c r="C305" s="63"/>
      <c r="D305" s="195"/>
      <c r="E305" s="233"/>
      <c r="F305" s="223"/>
      <c r="G305" s="203"/>
      <c r="H305" s="213"/>
      <c r="I305" s="63"/>
      <c r="J305" s="63"/>
      <c r="K305" s="63">
        <f t="shared" si="89"/>
        <v>0</v>
      </c>
      <c r="L305" s="66"/>
      <c r="M305" s="63"/>
    </row>
    <row r="306" spans="1:13" ht="19.5" customHeight="1">
      <c r="A306" s="68">
        <v>3299</v>
      </c>
      <c r="B306" s="69" t="s">
        <v>74</v>
      </c>
      <c r="C306" s="63"/>
      <c r="D306" s="195"/>
      <c r="E306" s="233"/>
      <c r="F306" s="223"/>
      <c r="G306" s="203"/>
      <c r="H306" s="213"/>
      <c r="I306" s="63"/>
      <c r="J306" s="63"/>
      <c r="K306" s="63">
        <f t="shared" si="89"/>
        <v>0</v>
      </c>
      <c r="L306" s="66"/>
      <c r="M306" s="63"/>
    </row>
    <row r="307" spans="1:13" s="55" customFormat="1" ht="28.5" customHeight="1">
      <c r="A307" s="62">
        <v>42</v>
      </c>
      <c r="B307" s="65" t="s">
        <v>111</v>
      </c>
      <c r="C307" s="66">
        <f aca="true" t="shared" si="99" ref="C307:J307">SUM(C308+C313+C322+C324+C329)</f>
        <v>0</v>
      </c>
      <c r="D307" s="191">
        <f t="shared" si="99"/>
        <v>0</v>
      </c>
      <c r="E307" s="234">
        <f t="shared" si="99"/>
        <v>0</v>
      </c>
      <c r="F307" s="224">
        <f t="shared" si="99"/>
        <v>0</v>
      </c>
      <c r="G307" s="204">
        <f t="shared" si="99"/>
        <v>0</v>
      </c>
      <c r="H307" s="214">
        <f t="shared" si="99"/>
        <v>0</v>
      </c>
      <c r="I307" s="66">
        <f t="shared" si="99"/>
        <v>0</v>
      </c>
      <c r="J307" s="66">
        <f t="shared" si="99"/>
        <v>0</v>
      </c>
      <c r="K307" s="63">
        <f t="shared" si="89"/>
        <v>0</v>
      </c>
      <c r="L307" s="67"/>
      <c r="M307" s="67"/>
    </row>
    <row r="308" spans="1:13" s="55" customFormat="1" ht="19.5" customHeight="1">
      <c r="A308" s="62">
        <v>421</v>
      </c>
      <c r="B308" s="65" t="s">
        <v>112</v>
      </c>
      <c r="C308" s="66">
        <f>SUM(C309:C312)</f>
        <v>0</v>
      </c>
      <c r="D308" s="191">
        <f aca="true" t="shared" si="100" ref="D308:J308">SUM(D309:D312)</f>
        <v>0</v>
      </c>
      <c r="E308" s="234">
        <f t="shared" si="100"/>
        <v>0</v>
      </c>
      <c r="F308" s="224">
        <f t="shared" si="100"/>
        <v>0</v>
      </c>
      <c r="G308" s="204">
        <f t="shared" si="100"/>
        <v>0</v>
      </c>
      <c r="H308" s="214">
        <f t="shared" si="100"/>
        <v>0</v>
      </c>
      <c r="I308" s="66">
        <f t="shared" si="100"/>
        <v>0</v>
      </c>
      <c r="J308" s="66">
        <f t="shared" si="100"/>
        <v>0</v>
      </c>
      <c r="K308" s="63">
        <f t="shared" si="89"/>
        <v>0</v>
      </c>
      <c r="L308" s="66"/>
      <c r="M308" s="66"/>
    </row>
    <row r="309" spans="1:13" ht="19.5" customHeight="1">
      <c r="A309" s="68">
        <v>4211</v>
      </c>
      <c r="B309" s="69" t="s">
        <v>113</v>
      </c>
      <c r="C309" s="63"/>
      <c r="D309" s="195"/>
      <c r="E309" s="233"/>
      <c r="F309" s="223"/>
      <c r="G309" s="203"/>
      <c r="H309" s="213"/>
      <c r="I309" s="63"/>
      <c r="J309" s="63"/>
      <c r="K309" s="63">
        <f t="shared" si="89"/>
        <v>0</v>
      </c>
      <c r="L309" s="66"/>
      <c r="M309" s="63"/>
    </row>
    <row r="310" spans="1:13" ht="19.5" customHeight="1">
      <c r="A310" s="68">
        <v>4212</v>
      </c>
      <c r="B310" s="69" t="s">
        <v>114</v>
      </c>
      <c r="C310" s="63"/>
      <c r="D310" s="195"/>
      <c r="E310" s="233"/>
      <c r="F310" s="223"/>
      <c r="G310" s="203"/>
      <c r="H310" s="213"/>
      <c r="I310" s="63"/>
      <c r="J310" s="63"/>
      <c r="K310" s="63">
        <f t="shared" si="89"/>
        <v>0</v>
      </c>
      <c r="L310" s="66"/>
      <c r="M310" s="63"/>
    </row>
    <row r="311" spans="1:13" ht="19.5" customHeight="1">
      <c r="A311" s="68">
        <v>4213</v>
      </c>
      <c r="B311" s="69" t="s">
        <v>115</v>
      </c>
      <c r="C311" s="63"/>
      <c r="D311" s="195"/>
      <c r="E311" s="233"/>
      <c r="F311" s="223"/>
      <c r="G311" s="203"/>
      <c r="H311" s="213"/>
      <c r="I311" s="63"/>
      <c r="J311" s="63"/>
      <c r="K311" s="63">
        <f t="shared" si="89"/>
        <v>0</v>
      </c>
      <c r="L311" s="66"/>
      <c r="M311" s="63"/>
    </row>
    <row r="312" spans="1:13" ht="19.5" customHeight="1">
      <c r="A312" s="68">
        <v>4214</v>
      </c>
      <c r="B312" s="69" t="s">
        <v>116</v>
      </c>
      <c r="C312" s="63"/>
      <c r="D312" s="195"/>
      <c r="E312" s="233"/>
      <c r="F312" s="223"/>
      <c r="G312" s="203"/>
      <c r="H312" s="213"/>
      <c r="I312" s="63"/>
      <c r="J312" s="63"/>
      <c r="K312" s="63">
        <f t="shared" si="89"/>
        <v>0</v>
      </c>
      <c r="L312" s="66"/>
      <c r="M312" s="63"/>
    </row>
    <row r="313" spans="1:13" s="55" customFormat="1" ht="19.5" customHeight="1">
      <c r="A313" s="62">
        <v>422</v>
      </c>
      <c r="B313" s="65" t="s">
        <v>117</v>
      </c>
      <c r="C313" s="66">
        <f aca="true" t="shared" si="101" ref="C313:J313">SUM(C314:C321)</f>
        <v>0</v>
      </c>
      <c r="D313" s="191">
        <f t="shared" si="101"/>
        <v>0</v>
      </c>
      <c r="E313" s="234">
        <f t="shared" si="101"/>
        <v>0</v>
      </c>
      <c r="F313" s="224">
        <f t="shared" si="101"/>
        <v>0</v>
      </c>
      <c r="G313" s="204">
        <f t="shared" si="101"/>
        <v>0</v>
      </c>
      <c r="H313" s="214">
        <f t="shared" si="101"/>
        <v>0</v>
      </c>
      <c r="I313" s="66">
        <f t="shared" si="101"/>
        <v>0</v>
      </c>
      <c r="J313" s="66">
        <f t="shared" si="101"/>
        <v>0</v>
      </c>
      <c r="K313" s="63">
        <f>SUM(C313:J313)</f>
        <v>0</v>
      </c>
      <c r="L313" s="66"/>
      <c r="M313" s="66"/>
    </row>
    <row r="314" spans="1:13" ht="19.5" customHeight="1">
      <c r="A314" s="68">
        <v>4221</v>
      </c>
      <c r="B314" s="69" t="s">
        <v>118</v>
      </c>
      <c r="C314" s="63"/>
      <c r="D314" s="195"/>
      <c r="E314" s="233"/>
      <c r="F314" s="223"/>
      <c r="G314" s="203"/>
      <c r="H314" s="213"/>
      <c r="I314" s="63"/>
      <c r="J314" s="63"/>
      <c r="K314" s="63">
        <f>SUM(C314:J314)</f>
        <v>0</v>
      </c>
      <c r="L314" s="66"/>
      <c r="M314" s="63"/>
    </row>
    <row r="315" spans="1:13" ht="19.5" customHeight="1">
      <c r="A315" s="68">
        <v>4222</v>
      </c>
      <c r="B315" s="69" t="s">
        <v>119</v>
      </c>
      <c r="C315" s="63"/>
      <c r="D315" s="195"/>
      <c r="E315" s="233"/>
      <c r="F315" s="223"/>
      <c r="G315" s="203"/>
      <c r="H315" s="213"/>
      <c r="I315" s="63"/>
      <c r="J315" s="63"/>
      <c r="K315" s="63">
        <f>SUM(C315:J315)</f>
        <v>0</v>
      </c>
      <c r="L315" s="66"/>
      <c r="M315" s="63"/>
    </row>
    <row r="316" spans="1:13" ht="19.5" customHeight="1">
      <c r="A316" s="68">
        <v>4223</v>
      </c>
      <c r="B316" s="69" t="s">
        <v>120</v>
      </c>
      <c r="C316" s="63"/>
      <c r="D316" s="195"/>
      <c r="E316" s="233"/>
      <c r="F316" s="223"/>
      <c r="G316" s="203"/>
      <c r="H316" s="213"/>
      <c r="I316" s="63"/>
      <c r="J316" s="63"/>
      <c r="K316" s="63">
        <f>SUM(C316:J316)</f>
        <v>0</v>
      </c>
      <c r="L316" s="66"/>
      <c r="M316" s="63"/>
    </row>
    <row r="317" spans="1:13" ht="19.5" customHeight="1">
      <c r="A317" s="68">
        <v>4224</v>
      </c>
      <c r="B317" s="69" t="s">
        <v>121</v>
      </c>
      <c r="C317" s="63"/>
      <c r="D317" s="195"/>
      <c r="E317" s="233"/>
      <c r="F317" s="223"/>
      <c r="G317" s="203"/>
      <c r="H317" s="213"/>
      <c r="I317" s="63"/>
      <c r="J317" s="63"/>
      <c r="K317" s="63">
        <f aca="true" t="shared" si="102" ref="K317:K331">SUM(C317:J317)</f>
        <v>0</v>
      </c>
      <c r="L317" s="66"/>
      <c r="M317" s="63"/>
    </row>
    <row r="318" spans="1:13" ht="19.5" customHeight="1">
      <c r="A318" s="68">
        <v>4225</v>
      </c>
      <c r="B318" s="69" t="s">
        <v>122</v>
      </c>
      <c r="C318" s="63"/>
      <c r="D318" s="195"/>
      <c r="E318" s="233"/>
      <c r="F318" s="223"/>
      <c r="G318" s="203"/>
      <c r="H318" s="213"/>
      <c r="I318" s="63"/>
      <c r="J318" s="63"/>
      <c r="K318" s="63">
        <f t="shared" si="102"/>
        <v>0</v>
      </c>
      <c r="L318" s="66"/>
      <c r="M318" s="63"/>
    </row>
    <row r="319" spans="1:13" ht="19.5" customHeight="1">
      <c r="A319" s="68">
        <v>4226</v>
      </c>
      <c r="B319" s="69" t="s">
        <v>123</v>
      </c>
      <c r="C319" s="63"/>
      <c r="D319" s="195"/>
      <c r="E319" s="233"/>
      <c r="F319" s="223"/>
      <c r="G319" s="203"/>
      <c r="H319" s="213"/>
      <c r="I319" s="63"/>
      <c r="J319" s="63"/>
      <c r="K319" s="63">
        <f t="shared" si="102"/>
        <v>0</v>
      </c>
      <c r="L319" s="66"/>
      <c r="M319" s="63"/>
    </row>
    <row r="320" spans="1:13" ht="27.75" customHeight="1">
      <c r="A320" s="68">
        <v>4227</v>
      </c>
      <c r="B320" s="69" t="s">
        <v>124</v>
      </c>
      <c r="C320" s="63"/>
      <c r="D320" s="195"/>
      <c r="E320" s="233"/>
      <c r="F320" s="223"/>
      <c r="G320" s="203"/>
      <c r="H320" s="213"/>
      <c r="I320" s="63"/>
      <c r="J320" s="63"/>
      <c r="K320" s="63">
        <f t="shared" si="102"/>
        <v>0</v>
      </c>
      <c r="L320" s="66"/>
      <c r="M320" s="63"/>
    </row>
    <row r="321" spans="1:13" ht="19.5" customHeight="1">
      <c r="A321" s="68">
        <v>4228</v>
      </c>
      <c r="B321" s="69" t="s">
        <v>125</v>
      </c>
      <c r="C321" s="63"/>
      <c r="D321" s="195"/>
      <c r="E321" s="233"/>
      <c r="F321" s="223"/>
      <c r="G321" s="203"/>
      <c r="H321" s="213"/>
      <c r="I321" s="63"/>
      <c r="J321" s="63"/>
      <c r="K321" s="63">
        <f t="shared" si="102"/>
        <v>0</v>
      </c>
      <c r="L321" s="66"/>
      <c r="M321" s="63"/>
    </row>
    <row r="322" spans="1:13" s="55" customFormat="1" ht="19.5" customHeight="1">
      <c r="A322" s="62">
        <v>423</v>
      </c>
      <c r="B322" s="65" t="s">
        <v>126</v>
      </c>
      <c r="C322" s="66">
        <f>SUM(C323)</f>
        <v>0</v>
      </c>
      <c r="D322" s="191">
        <f aca="true" t="shared" si="103" ref="D322:J322">SUM(D323)</f>
        <v>0</v>
      </c>
      <c r="E322" s="234">
        <f t="shared" si="103"/>
        <v>0</v>
      </c>
      <c r="F322" s="224">
        <f t="shared" si="103"/>
        <v>0</v>
      </c>
      <c r="G322" s="204">
        <f t="shared" si="103"/>
        <v>0</v>
      </c>
      <c r="H322" s="214">
        <f t="shared" si="103"/>
        <v>0</v>
      </c>
      <c r="I322" s="66">
        <f t="shared" si="103"/>
        <v>0</v>
      </c>
      <c r="J322" s="66">
        <f t="shared" si="103"/>
        <v>0</v>
      </c>
      <c r="K322" s="63">
        <f t="shared" si="102"/>
        <v>0</v>
      </c>
      <c r="L322" s="66"/>
      <c r="M322" s="66"/>
    </row>
    <row r="323" spans="1:13" ht="19.5" customHeight="1">
      <c r="A323" s="68">
        <v>4231</v>
      </c>
      <c r="B323" s="69" t="s">
        <v>127</v>
      </c>
      <c r="C323" s="63"/>
      <c r="D323" s="195"/>
      <c r="E323" s="233"/>
      <c r="F323" s="223"/>
      <c r="G323" s="203"/>
      <c r="H323" s="213"/>
      <c r="I323" s="63"/>
      <c r="J323" s="63"/>
      <c r="K323" s="63">
        <f t="shared" si="102"/>
        <v>0</v>
      </c>
      <c r="L323" s="66"/>
      <c r="M323" s="63"/>
    </row>
    <row r="324" spans="1:13" s="55" customFormat="1" ht="26.25" customHeight="1">
      <c r="A324" s="62">
        <v>424</v>
      </c>
      <c r="B324" s="65" t="s">
        <v>128</v>
      </c>
      <c r="C324" s="66">
        <f>SUM(C325:C328)</f>
        <v>0</v>
      </c>
      <c r="D324" s="191">
        <f aca="true" t="shared" si="104" ref="D324:J324">SUM(D325:D328)</f>
        <v>0</v>
      </c>
      <c r="E324" s="234">
        <f t="shared" si="104"/>
        <v>0</v>
      </c>
      <c r="F324" s="224">
        <f t="shared" si="104"/>
        <v>0</v>
      </c>
      <c r="G324" s="204">
        <f t="shared" si="104"/>
        <v>0</v>
      </c>
      <c r="H324" s="214">
        <f t="shared" si="104"/>
        <v>0</v>
      </c>
      <c r="I324" s="66">
        <f t="shared" si="104"/>
        <v>0</v>
      </c>
      <c r="J324" s="66">
        <f t="shared" si="104"/>
        <v>0</v>
      </c>
      <c r="K324" s="63">
        <f t="shared" si="102"/>
        <v>0</v>
      </c>
      <c r="L324" s="66"/>
      <c r="M324" s="66"/>
    </row>
    <row r="325" spans="1:13" ht="19.5" customHeight="1">
      <c r="A325" s="68">
        <v>4241</v>
      </c>
      <c r="B325" s="69" t="s">
        <v>129</v>
      </c>
      <c r="C325" s="63"/>
      <c r="D325" s="195"/>
      <c r="E325" s="233"/>
      <c r="F325" s="223"/>
      <c r="G325" s="203"/>
      <c r="H325" s="213"/>
      <c r="I325" s="63"/>
      <c r="J325" s="63"/>
      <c r="K325" s="63">
        <f t="shared" si="102"/>
        <v>0</v>
      </c>
      <c r="L325" s="66"/>
      <c r="M325" s="63"/>
    </row>
    <row r="326" spans="1:13" s="55" customFormat="1" ht="19.5" customHeight="1">
      <c r="A326" s="68">
        <v>4242</v>
      </c>
      <c r="B326" s="69" t="s">
        <v>130</v>
      </c>
      <c r="C326" s="63"/>
      <c r="D326" s="191"/>
      <c r="E326" s="234"/>
      <c r="F326" s="224"/>
      <c r="G326" s="204"/>
      <c r="H326" s="214"/>
      <c r="I326" s="66"/>
      <c r="J326" s="66"/>
      <c r="K326" s="63">
        <f t="shared" si="102"/>
        <v>0</v>
      </c>
      <c r="L326" s="66"/>
      <c r="M326" s="66"/>
    </row>
    <row r="327" spans="1:13" ht="27" customHeight="1">
      <c r="A327" s="68">
        <v>4243</v>
      </c>
      <c r="B327" s="69" t="s">
        <v>131</v>
      </c>
      <c r="C327" s="63"/>
      <c r="D327" s="195"/>
      <c r="E327" s="233"/>
      <c r="F327" s="223"/>
      <c r="G327" s="203"/>
      <c r="H327" s="213"/>
      <c r="I327" s="63"/>
      <c r="J327" s="63"/>
      <c r="K327" s="63">
        <f t="shared" si="102"/>
        <v>0</v>
      </c>
      <c r="L327" s="66"/>
      <c r="M327" s="63"/>
    </row>
    <row r="328" spans="1:13" ht="19.5" customHeight="1">
      <c r="A328" s="68">
        <v>4244</v>
      </c>
      <c r="B328" s="69" t="s">
        <v>132</v>
      </c>
      <c r="C328" s="63"/>
      <c r="D328" s="195"/>
      <c r="E328" s="233"/>
      <c r="F328" s="223"/>
      <c r="G328" s="203"/>
      <c r="H328" s="213"/>
      <c r="I328" s="63"/>
      <c r="J328" s="63"/>
      <c r="K328" s="63">
        <f t="shared" si="102"/>
        <v>0</v>
      </c>
      <c r="L328" s="66"/>
      <c r="M328" s="63"/>
    </row>
    <row r="329" spans="1:13" s="55" customFormat="1" ht="19.5" customHeight="1">
      <c r="A329" s="62">
        <v>425</v>
      </c>
      <c r="B329" s="65" t="s">
        <v>133</v>
      </c>
      <c r="C329" s="66">
        <f>SUM(C330:C331)</f>
        <v>0</v>
      </c>
      <c r="D329" s="191">
        <f aca="true" t="shared" si="105" ref="D329:J329">SUM(D330:D331)</f>
        <v>0</v>
      </c>
      <c r="E329" s="234">
        <f t="shared" si="105"/>
        <v>0</v>
      </c>
      <c r="F329" s="224">
        <f t="shared" si="105"/>
        <v>0</v>
      </c>
      <c r="G329" s="204">
        <f t="shared" si="105"/>
        <v>0</v>
      </c>
      <c r="H329" s="214">
        <f t="shared" si="105"/>
        <v>0</v>
      </c>
      <c r="I329" s="66">
        <f t="shared" si="105"/>
        <v>0</v>
      </c>
      <c r="J329" s="66">
        <f t="shared" si="105"/>
        <v>0</v>
      </c>
      <c r="K329" s="63">
        <f t="shared" si="102"/>
        <v>0</v>
      </c>
      <c r="L329" s="66"/>
      <c r="M329" s="66"/>
    </row>
    <row r="330" spans="1:13" ht="19.5" customHeight="1">
      <c r="A330" s="68">
        <v>4251</v>
      </c>
      <c r="B330" s="69" t="s">
        <v>134</v>
      </c>
      <c r="C330" s="63"/>
      <c r="D330" s="195"/>
      <c r="E330" s="233"/>
      <c r="F330" s="223"/>
      <c r="G330" s="203"/>
      <c r="H330" s="213"/>
      <c r="I330" s="63"/>
      <c r="J330" s="63"/>
      <c r="K330" s="63">
        <f t="shared" si="102"/>
        <v>0</v>
      </c>
      <c r="L330" s="66"/>
      <c r="M330" s="63"/>
    </row>
    <row r="331" spans="1:13" ht="19.5" customHeight="1">
      <c r="A331" s="68">
        <v>4252</v>
      </c>
      <c r="B331" s="69" t="s">
        <v>135</v>
      </c>
      <c r="C331" s="63"/>
      <c r="D331" s="195"/>
      <c r="E331" s="233"/>
      <c r="F331" s="223"/>
      <c r="G331" s="203"/>
      <c r="H331" s="213"/>
      <c r="I331" s="63"/>
      <c r="J331" s="63"/>
      <c r="K331" s="63">
        <f t="shared" si="102"/>
        <v>0</v>
      </c>
      <c r="L331" s="66"/>
      <c r="M331" s="63"/>
    </row>
    <row r="332" spans="1:13" s="73" customFormat="1" ht="36" customHeight="1">
      <c r="A332" s="70" t="s">
        <v>159</v>
      </c>
      <c r="B332" s="71" t="s">
        <v>160</v>
      </c>
      <c r="C332" s="72">
        <f>SUM(C333+C345+C379)</f>
        <v>0</v>
      </c>
      <c r="D332" s="198">
        <f aca="true" t="shared" si="106" ref="D332:J332">SUM(D333+D345+D379)</f>
        <v>0</v>
      </c>
      <c r="E332" s="238">
        <f t="shared" si="106"/>
        <v>0</v>
      </c>
      <c r="F332" s="228">
        <f t="shared" si="106"/>
        <v>0</v>
      </c>
      <c r="G332" s="208">
        <f t="shared" si="106"/>
        <v>0</v>
      </c>
      <c r="H332" s="218">
        <f t="shared" si="106"/>
        <v>0</v>
      </c>
      <c r="I332" s="72">
        <f t="shared" si="106"/>
        <v>0</v>
      </c>
      <c r="J332" s="72">
        <f t="shared" si="106"/>
        <v>0</v>
      </c>
      <c r="K332" s="63">
        <f aca="true" t="shared" si="107" ref="K332:K384">SUM(C332:J332)</f>
        <v>0</v>
      </c>
      <c r="L332" s="66">
        <f aca="true" t="shared" si="108" ref="L332:M334">K332</f>
        <v>0</v>
      </c>
      <c r="M332" s="66">
        <f t="shared" si="108"/>
        <v>0</v>
      </c>
    </row>
    <row r="333" spans="1:13" s="55" customFormat="1" ht="19.5" customHeight="1">
      <c r="A333" s="62">
        <v>31</v>
      </c>
      <c r="B333" s="65" t="s">
        <v>144</v>
      </c>
      <c r="C333" s="66">
        <f>SUM(C334)+C339+C341</f>
        <v>0</v>
      </c>
      <c r="D333" s="191">
        <f aca="true" t="shared" si="109" ref="D333:J333">SUM(D334)+D339+D341</f>
        <v>0</v>
      </c>
      <c r="E333" s="234">
        <f t="shared" si="109"/>
        <v>0</v>
      </c>
      <c r="F333" s="224">
        <f t="shared" si="109"/>
        <v>0</v>
      </c>
      <c r="G333" s="204">
        <f t="shared" si="109"/>
        <v>0</v>
      </c>
      <c r="H333" s="214">
        <f t="shared" si="109"/>
        <v>0</v>
      </c>
      <c r="I333" s="66">
        <f t="shared" si="109"/>
        <v>0</v>
      </c>
      <c r="J333" s="66">
        <f t="shared" si="109"/>
        <v>0</v>
      </c>
      <c r="K333" s="63">
        <f t="shared" si="107"/>
        <v>0</v>
      </c>
      <c r="L333" s="67">
        <f t="shared" si="108"/>
        <v>0</v>
      </c>
      <c r="M333" s="67">
        <f t="shared" si="108"/>
        <v>0</v>
      </c>
    </row>
    <row r="334" spans="1:13" s="55" customFormat="1" ht="19.5" customHeight="1">
      <c r="A334" s="62">
        <v>311</v>
      </c>
      <c r="B334" s="65" t="s">
        <v>145</v>
      </c>
      <c r="C334" s="66">
        <f>SUM(C335:C338)</f>
        <v>0</v>
      </c>
      <c r="D334" s="191">
        <f aca="true" t="shared" si="110" ref="D334:J334">SUM(D335:D338)</f>
        <v>0</v>
      </c>
      <c r="E334" s="234">
        <f t="shared" si="110"/>
        <v>0</v>
      </c>
      <c r="F334" s="224">
        <f t="shared" si="110"/>
        <v>0</v>
      </c>
      <c r="G334" s="204">
        <f t="shared" si="110"/>
        <v>0</v>
      </c>
      <c r="H334" s="214">
        <f t="shared" si="110"/>
        <v>0</v>
      </c>
      <c r="I334" s="66">
        <f t="shared" si="110"/>
        <v>0</v>
      </c>
      <c r="J334" s="66">
        <f t="shared" si="110"/>
        <v>0</v>
      </c>
      <c r="K334" s="63">
        <f t="shared" si="107"/>
        <v>0</v>
      </c>
      <c r="L334" s="66">
        <f t="shared" si="108"/>
        <v>0</v>
      </c>
      <c r="M334" s="66">
        <f t="shared" si="108"/>
        <v>0</v>
      </c>
    </row>
    <row r="335" spans="1:13" ht="19.5" customHeight="1">
      <c r="A335" s="68">
        <v>3111</v>
      </c>
      <c r="B335" s="69" t="s">
        <v>146</v>
      </c>
      <c r="C335" s="63"/>
      <c r="D335" s="195"/>
      <c r="E335" s="233"/>
      <c r="F335" s="223"/>
      <c r="G335" s="203"/>
      <c r="H335" s="213"/>
      <c r="I335" s="63"/>
      <c r="J335" s="63"/>
      <c r="K335" s="63">
        <f t="shared" si="107"/>
        <v>0</v>
      </c>
      <c r="L335" s="66">
        <f aca="true" t="shared" si="111" ref="L335:M344">K335</f>
        <v>0</v>
      </c>
      <c r="M335" s="66">
        <f t="shared" si="111"/>
        <v>0</v>
      </c>
    </row>
    <row r="336" spans="1:13" ht="19.5" customHeight="1">
      <c r="A336" s="68">
        <v>3112</v>
      </c>
      <c r="B336" s="69" t="s">
        <v>147</v>
      </c>
      <c r="C336" s="63"/>
      <c r="D336" s="195"/>
      <c r="E336" s="233"/>
      <c r="F336" s="223"/>
      <c r="G336" s="203"/>
      <c r="H336" s="213"/>
      <c r="I336" s="63"/>
      <c r="J336" s="63"/>
      <c r="K336" s="63">
        <f t="shared" si="107"/>
        <v>0</v>
      </c>
      <c r="L336" s="66">
        <f t="shared" si="111"/>
        <v>0</v>
      </c>
      <c r="M336" s="66">
        <f t="shared" si="111"/>
        <v>0</v>
      </c>
    </row>
    <row r="337" spans="1:13" ht="19.5" customHeight="1">
      <c r="A337" s="68">
        <v>3113</v>
      </c>
      <c r="B337" s="69" t="s">
        <v>148</v>
      </c>
      <c r="C337" s="63"/>
      <c r="D337" s="195"/>
      <c r="E337" s="233"/>
      <c r="F337" s="223"/>
      <c r="G337" s="203"/>
      <c r="H337" s="213"/>
      <c r="I337" s="63"/>
      <c r="J337" s="63"/>
      <c r="K337" s="63">
        <f t="shared" si="107"/>
        <v>0</v>
      </c>
      <c r="L337" s="66">
        <f t="shared" si="111"/>
        <v>0</v>
      </c>
      <c r="M337" s="66">
        <f t="shared" si="111"/>
        <v>0</v>
      </c>
    </row>
    <row r="338" spans="1:13" ht="19.5" customHeight="1">
      <c r="A338" s="68">
        <v>3114</v>
      </c>
      <c r="B338" s="69" t="s">
        <v>149</v>
      </c>
      <c r="C338" s="63"/>
      <c r="D338" s="195"/>
      <c r="E338" s="233"/>
      <c r="F338" s="223"/>
      <c r="G338" s="203"/>
      <c r="H338" s="213"/>
      <c r="I338" s="63"/>
      <c r="J338" s="63"/>
      <c r="K338" s="63">
        <f t="shared" si="107"/>
        <v>0</v>
      </c>
      <c r="L338" s="66">
        <f t="shared" si="111"/>
        <v>0</v>
      </c>
      <c r="M338" s="66">
        <f t="shared" si="111"/>
        <v>0</v>
      </c>
    </row>
    <row r="339" spans="1:13" s="55" customFormat="1" ht="19.5" customHeight="1">
      <c r="A339" s="62">
        <v>312</v>
      </c>
      <c r="B339" s="65" t="s">
        <v>150</v>
      </c>
      <c r="C339" s="66">
        <f>SUM(C340)</f>
        <v>0</v>
      </c>
      <c r="D339" s="191">
        <f aca="true" t="shared" si="112" ref="D339:J339">SUM(D340)</f>
        <v>0</v>
      </c>
      <c r="E339" s="234">
        <f t="shared" si="112"/>
        <v>0</v>
      </c>
      <c r="F339" s="224">
        <f t="shared" si="112"/>
        <v>0</v>
      </c>
      <c r="G339" s="204">
        <f t="shared" si="112"/>
        <v>0</v>
      </c>
      <c r="H339" s="214">
        <f t="shared" si="112"/>
        <v>0</v>
      </c>
      <c r="I339" s="66">
        <f t="shared" si="112"/>
        <v>0</v>
      </c>
      <c r="J339" s="66">
        <f t="shared" si="112"/>
        <v>0</v>
      </c>
      <c r="K339" s="63">
        <f t="shared" si="107"/>
        <v>0</v>
      </c>
      <c r="L339" s="66">
        <f t="shared" si="111"/>
        <v>0</v>
      </c>
      <c r="M339" s="66">
        <f t="shared" si="111"/>
        <v>0</v>
      </c>
    </row>
    <row r="340" spans="1:13" ht="19.5" customHeight="1">
      <c r="A340" s="68">
        <v>3121</v>
      </c>
      <c r="B340" s="69" t="s">
        <v>150</v>
      </c>
      <c r="C340" s="63"/>
      <c r="D340" s="195"/>
      <c r="E340" s="233"/>
      <c r="F340" s="223"/>
      <c r="G340" s="203"/>
      <c r="H340" s="213"/>
      <c r="I340" s="63"/>
      <c r="J340" s="63"/>
      <c r="K340" s="63">
        <f t="shared" si="107"/>
        <v>0</v>
      </c>
      <c r="L340" s="66">
        <f t="shared" si="111"/>
        <v>0</v>
      </c>
      <c r="M340" s="66">
        <f t="shared" si="111"/>
        <v>0</v>
      </c>
    </row>
    <row r="341" spans="1:13" s="55" customFormat="1" ht="19.5" customHeight="1">
      <c r="A341" s="62">
        <v>313</v>
      </c>
      <c r="B341" s="65" t="s">
        <v>151</v>
      </c>
      <c r="C341" s="66">
        <f>SUM(C342:C344)</f>
        <v>0</v>
      </c>
      <c r="D341" s="191">
        <f aca="true" t="shared" si="113" ref="D341:J341">SUM(D342:D344)</f>
        <v>0</v>
      </c>
      <c r="E341" s="234">
        <f t="shared" si="113"/>
        <v>0</v>
      </c>
      <c r="F341" s="224">
        <f t="shared" si="113"/>
        <v>0</v>
      </c>
      <c r="G341" s="204">
        <f t="shared" si="113"/>
        <v>0</v>
      </c>
      <c r="H341" s="214">
        <f t="shared" si="113"/>
        <v>0</v>
      </c>
      <c r="I341" s="66">
        <f t="shared" si="113"/>
        <v>0</v>
      </c>
      <c r="J341" s="66">
        <f t="shared" si="113"/>
        <v>0</v>
      </c>
      <c r="K341" s="63">
        <f t="shared" si="107"/>
        <v>0</v>
      </c>
      <c r="L341" s="66">
        <f t="shared" si="111"/>
        <v>0</v>
      </c>
      <c r="M341" s="66">
        <f t="shared" si="111"/>
        <v>0</v>
      </c>
    </row>
    <row r="342" spans="1:13" s="55" customFormat="1" ht="19.5" customHeight="1">
      <c r="A342" s="68">
        <v>3131</v>
      </c>
      <c r="B342" s="69" t="s">
        <v>152</v>
      </c>
      <c r="C342" s="66"/>
      <c r="D342" s="191"/>
      <c r="E342" s="234"/>
      <c r="F342" s="224"/>
      <c r="G342" s="204"/>
      <c r="H342" s="214"/>
      <c r="I342" s="66"/>
      <c r="J342" s="66"/>
      <c r="K342" s="63">
        <f t="shared" si="107"/>
        <v>0</v>
      </c>
      <c r="L342" s="66">
        <f t="shared" si="111"/>
        <v>0</v>
      </c>
      <c r="M342" s="66">
        <f t="shared" si="111"/>
        <v>0</v>
      </c>
    </row>
    <row r="343" spans="1:13" ht="25.5">
      <c r="A343" s="68">
        <v>3132</v>
      </c>
      <c r="B343" s="69" t="s">
        <v>153</v>
      </c>
      <c r="C343" s="63"/>
      <c r="D343" s="195"/>
      <c r="E343" s="233"/>
      <c r="F343" s="223"/>
      <c r="G343" s="203"/>
      <c r="H343" s="213"/>
      <c r="I343" s="63"/>
      <c r="J343" s="63"/>
      <c r="K343" s="63">
        <f t="shared" si="107"/>
        <v>0</v>
      </c>
      <c r="L343" s="66">
        <f t="shared" si="111"/>
        <v>0</v>
      </c>
      <c r="M343" s="66">
        <f t="shared" si="111"/>
        <v>0</v>
      </c>
    </row>
    <row r="344" spans="1:13" ht="25.5">
      <c r="A344" s="68">
        <v>3133</v>
      </c>
      <c r="B344" s="69" t="s">
        <v>154</v>
      </c>
      <c r="C344" s="63"/>
      <c r="D344" s="195"/>
      <c r="E344" s="233"/>
      <c r="F344" s="223"/>
      <c r="G344" s="203"/>
      <c r="H344" s="213"/>
      <c r="I344" s="63"/>
      <c r="J344" s="63"/>
      <c r="K344" s="63">
        <f t="shared" si="107"/>
        <v>0</v>
      </c>
      <c r="L344" s="66">
        <f t="shared" si="111"/>
        <v>0</v>
      </c>
      <c r="M344" s="66">
        <f t="shared" si="111"/>
        <v>0</v>
      </c>
    </row>
    <row r="345" spans="1:13" s="55" customFormat="1" ht="24.75" customHeight="1">
      <c r="A345" s="62">
        <v>32</v>
      </c>
      <c r="B345" s="65" t="s">
        <v>49</v>
      </c>
      <c r="C345" s="66">
        <f>SUM(C346+C351+C359+C369+C371)</f>
        <v>0</v>
      </c>
      <c r="D345" s="191">
        <f aca="true" t="shared" si="114" ref="D345:J345">SUM(D346+D351+D359+D369+D371)</f>
        <v>0</v>
      </c>
      <c r="E345" s="234">
        <f t="shared" si="114"/>
        <v>0</v>
      </c>
      <c r="F345" s="224">
        <f t="shared" si="114"/>
        <v>0</v>
      </c>
      <c r="G345" s="204">
        <f t="shared" si="114"/>
        <v>0</v>
      </c>
      <c r="H345" s="214">
        <f t="shared" si="114"/>
        <v>0</v>
      </c>
      <c r="I345" s="66">
        <f t="shared" si="114"/>
        <v>0</v>
      </c>
      <c r="J345" s="66">
        <f t="shared" si="114"/>
        <v>0</v>
      </c>
      <c r="K345" s="63">
        <f t="shared" si="107"/>
        <v>0</v>
      </c>
      <c r="L345" s="64">
        <f>K345</f>
        <v>0</v>
      </c>
      <c r="M345" s="64">
        <f>L345</f>
        <v>0</v>
      </c>
    </row>
    <row r="346" spans="1:13" s="55" customFormat="1" ht="24.75" customHeight="1">
      <c r="A346" s="62">
        <v>321</v>
      </c>
      <c r="B346" s="65" t="s">
        <v>50</v>
      </c>
      <c r="C346" s="66">
        <f>SUM(C347:C350)</f>
        <v>0</v>
      </c>
      <c r="D346" s="191">
        <f aca="true" t="shared" si="115" ref="D346:J346">SUM(D347:D350)</f>
        <v>0</v>
      </c>
      <c r="E346" s="234">
        <f t="shared" si="115"/>
        <v>0</v>
      </c>
      <c r="F346" s="224">
        <f t="shared" si="115"/>
        <v>0</v>
      </c>
      <c r="G346" s="204">
        <f t="shared" si="115"/>
        <v>0</v>
      </c>
      <c r="H346" s="214">
        <f t="shared" si="115"/>
        <v>0</v>
      </c>
      <c r="I346" s="66">
        <f t="shared" si="115"/>
        <v>0</v>
      </c>
      <c r="J346" s="66">
        <f t="shared" si="115"/>
        <v>0</v>
      </c>
      <c r="K346" s="63">
        <f t="shared" si="107"/>
        <v>0</v>
      </c>
      <c r="L346" s="66">
        <f>K346</f>
        <v>0</v>
      </c>
      <c r="M346" s="66">
        <f>L346</f>
        <v>0</v>
      </c>
    </row>
    <row r="347" spans="1:13" ht="24.75" customHeight="1">
      <c r="A347" s="68">
        <v>3211</v>
      </c>
      <c r="B347" s="69" t="s">
        <v>51</v>
      </c>
      <c r="C347" s="63"/>
      <c r="D347" s="195"/>
      <c r="E347" s="233"/>
      <c r="F347" s="223"/>
      <c r="G347" s="203"/>
      <c r="H347" s="213"/>
      <c r="I347" s="63"/>
      <c r="J347" s="63"/>
      <c r="K347" s="63">
        <f t="shared" si="107"/>
        <v>0</v>
      </c>
      <c r="L347" s="66">
        <f aca="true" t="shared" si="116" ref="L347:M378">K347</f>
        <v>0</v>
      </c>
      <c r="M347" s="66">
        <f t="shared" si="116"/>
        <v>0</v>
      </c>
    </row>
    <row r="348" spans="1:13" ht="24.75" customHeight="1">
      <c r="A348" s="68">
        <v>3212</v>
      </c>
      <c r="B348" s="69" t="s">
        <v>52</v>
      </c>
      <c r="C348" s="63"/>
      <c r="D348" s="195"/>
      <c r="E348" s="233"/>
      <c r="F348" s="223"/>
      <c r="G348" s="203"/>
      <c r="H348" s="213"/>
      <c r="I348" s="63"/>
      <c r="J348" s="63"/>
      <c r="K348" s="63">
        <f t="shared" si="107"/>
        <v>0</v>
      </c>
      <c r="L348" s="66">
        <f t="shared" si="116"/>
        <v>0</v>
      </c>
      <c r="M348" s="66">
        <f t="shared" si="116"/>
        <v>0</v>
      </c>
    </row>
    <row r="349" spans="1:13" ht="24.75" customHeight="1">
      <c r="A349" s="68">
        <v>3213</v>
      </c>
      <c r="B349" s="69" t="s">
        <v>53</v>
      </c>
      <c r="C349" s="63"/>
      <c r="D349" s="195"/>
      <c r="E349" s="233"/>
      <c r="F349" s="223"/>
      <c r="G349" s="203"/>
      <c r="H349" s="213"/>
      <c r="I349" s="63"/>
      <c r="J349" s="63"/>
      <c r="K349" s="63">
        <f t="shared" si="107"/>
        <v>0</v>
      </c>
      <c r="L349" s="66">
        <f t="shared" si="116"/>
        <v>0</v>
      </c>
      <c r="M349" s="66">
        <f t="shared" si="116"/>
        <v>0</v>
      </c>
    </row>
    <row r="350" spans="1:13" ht="24.75" customHeight="1">
      <c r="A350" s="68">
        <v>3214</v>
      </c>
      <c r="B350" s="69" t="s">
        <v>54</v>
      </c>
      <c r="C350" s="63"/>
      <c r="D350" s="195"/>
      <c r="E350" s="233"/>
      <c r="F350" s="223"/>
      <c r="G350" s="203"/>
      <c r="H350" s="213"/>
      <c r="I350" s="63"/>
      <c r="J350" s="63"/>
      <c r="K350" s="63">
        <f t="shared" si="107"/>
        <v>0</v>
      </c>
      <c r="L350" s="66">
        <f t="shared" si="116"/>
        <v>0</v>
      </c>
      <c r="M350" s="66">
        <f t="shared" si="116"/>
        <v>0</v>
      </c>
    </row>
    <row r="351" spans="1:13" s="55" customFormat="1" ht="24.75" customHeight="1">
      <c r="A351" s="62">
        <v>322</v>
      </c>
      <c r="B351" s="65" t="s">
        <v>55</v>
      </c>
      <c r="C351" s="66">
        <f>SUM(C352:C358)</f>
        <v>0</v>
      </c>
      <c r="D351" s="191">
        <f aca="true" t="shared" si="117" ref="D351:J351">SUM(D352:D358)</f>
        <v>0</v>
      </c>
      <c r="E351" s="234">
        <f t="shared" si="117"/>
        <v>0</v>
      </c>
      <c r="F351" s="224">
        <f t="shared" si="117"/>
        <v>0</v>
      </c>
      <c r="G351" s="204">
        <f t="shared" si="117"/>
        <v>0</v>
      </c>
      <c r="H351" s="214">
        <f t="shared" si="117"/>
        <v>0</v>
      </c>
      <c r="I351" s="66">
        <f t="shared" si="117"/>
        <v>0</v>
      </c>
      <c r="J351" s="66">
        <f t="shared" si="117"/>
        <v>0</v>
      </c>
      <c r="K351" s="63">
        <f t="shared" si="107"/>
        <v>0</v>
      </c>
      <c r="L351" s="66">
        <f t="shared" si="116"/>
        <v>0</v>
      </c>
      <c r="M351" s="66">
        <f t="shared" si="116"/>
        <v>0</v>
      </c>
    </row>
    <row r="352" spans="1:13" ht="24.75" customHeight="1">
      <c r="A352" s="68">
        <v>3221</v>
      </c>
      <c r="B352" s="69" t="s">
        <v>56</v>
      </c>
      <c r="C352" s="63"/>
      <c r="D352" s="195"/>
      <c r="E352" s="233"/>
      <c r="F352" s="223"/>
      <c r="G352" s="203"/>
      <c r="H352" s="213"/>
      <c r="I352" s="63"/>
      <c r="J352" s="63"/>
      <c r="K352" s="63">
        <f t="shared" si="107"/>
        <v>0</v>
      </c>
      <c r="L352" s="66">
        <f t="shared" si="116"/>
        <v>0</v>
      </c>
      <c r="M352" s="66">
        <f t="shared" si="116"/>
        <v>0</v>
      </c>
    </row>
    <row r="353" spans="1:13" ht="24.75" customHeight="1">
      <c r="A353" s="68">
        <v>3222</v>
      </c>
      <c r="B353" s="69" t="s">
        <v>57</v>
      </c>
      <c r="C353" s="63"/>
      <c r="D353" s="195"/>
      <c r="E353" s="233"/>
      <c r="F353" s="223"/>
      <c r="G353" s="203"/>
      <c r="H353" s="213"/>
      <c r="I353" s="63"/>
      <c r="J353" s="63"/>
      <c r="K353" s="63">
        <f t="shared" si="107"/>
        <v>0</v>
      </c>
      <c r="L353" s="66">
        <f t="shared" si="116"/>
        <v>0</v>
      </c>
      <c r="M353" s="66">
        <f t="shared" si="116"/>
        <v>0</v>
      </c>
    </row>
    <row r="354" spans="1:13" ht="24.75" customHeight="1">
      <c r="A354" s="68">
        <v>3223</v>
      </c>
      <c r="B354" s="69" t="s">
        <v>58</v>
      </c>
      <c r="C354" s="63"/>
      <c r="D354" s="195"/>
      <c r="E354" s="233"/>
      <c r="F354" s="223"/>
      <c r="G354" s="203"/>
      <c r="H354" s="213"/>
      <c r="I354" s="63"/>
      <c r="J354" s="63"/>
      <c r="K354" s="63">
        <f t="shared" si="107"/>
        <v>0</v>
      </c>
      <c r="L354" s="66">
        <f t="shared" si="116"/>
        <v>0</v>
      </c>
      <c r="M354" s="66">
        <f t="shared" si="116"/>
        <v>0</v>
      </c>
    </row>
    <row r="355" spans="1:13" ht="25.5">
      <c r="A355" s="68">
        <v>3224</v>
      </c>
      <c r="B355" s="69" t="s">
        <v>59</v>
      </c>
      <c r="C355" s="63"/>
      <c r="D355" s="195"/>
      <c r="E355" s="233"/>
      <c r="F355" s="223"/>
      <c r="G355" s="203"/>
      <c r="H355" s="213"/>
      <c r="I355" s="63"/>
      <c r="J355" s="63"/>
      <c r="K355" s="63">
        <f t="shared" si="107"/>
        <v>0</v>
      </c>
      <c r="L355" s="66">
        <f t="shared" si="116"/>
        <v>0</v>
      </c>
      <c r="M355" s="66">
        <f t="shared" si="116"/>
        <v>0</v>
      </c>
    </row>
    <row r="356" spans="1:13" ht="19.5" customHeight="1">
      <c r="A356" s="68">
        <v>3225</v>
      </c>
      <c r="B356" s="69" t="s">
        <v>60</v>
      </c>
      <c r="C356" s="63"/>
      <c r="D356" s="195"/>
      <c r="E356" s="233"/>
      <c r="F356" s="223"/>
      <c r="G356" s="203"/>
      <c r="H356" s="213"/>
      <c r="I356" s="63"/>
      <c r="J356" s="63"/>
      <c r="K356" s="63">
        <f t="shared" si="107"/>
        <v>0</v>
      </c>
      <c r="L356" s="66">
        <f t="shared" si="116"/>
        <v>0</v>
      </c>
      <c r="M356" s="66">
        <f t="shared" si="116"/>
        <v>0</v>
      </c>
    </row>
    <row r="357" spans="1:13" ht="19.5" customHeight="1">
      <c r="A357" s="68">
        <v>3226</v>
      </c>
      <c r="B357" s="69" t="s">
        <v>61</v>
      </c>
      <c r="C357" s="63"/>
      <c r="D357" s="195"/>
      <c r="E357" s="233"/>
      <c r="F357" s="223"/>
      <c r="G357" s="203"/>
      <c r="H357" s="213"/>
      <c r="I357" s="63"/>
      <c r="J357" s="63"/>
      <c r="K357" s="63">
        <f t="shared" si="107"/>
        <v>0</v>
      </c>
      <c r="L357" s="66">
        <f t="shared" si="116"/>
        <v>0</v>
      </c>
      <c r="M357" s="66">
        <f t="shared" si="116"/>
        <v>0</v>
      </c>
    </row>
    <row r="358" spans="1:13" ht="19.5" customHeight="1">
      <c r="A358" s="68">
        <v>3227</v>
      </c>
      <c r="B358" s="69" t="s">
        <v>62</v>
      </c>
      <c r="C358" s="63"/>
      <c r="D358" s="195"/>
      <c r="E358" s="233"/>
      <c r="F358" s="223"/>
      <c r="G358" s="203"/>
      <c r="H358" s="213"/>
      <c r="I358" s="63"/>
      <c r="J358" s="63"/>
      <c r="K358" s="63">
        <f t="shared" si="107"/>
        <v>0</v>
      </c>
      <c r="L358" s="66">
        <f t="shared" si="116"/>
        <v>0</v>
      </c>
      <c r="M358" s="66">
        <f t="shared" si="116"/>
        <v>0</v>
      </c>
    </row>
    <row r="359" spans="1:13" s="55" customFormat="1" ht="19.5" customHeight="1">
      <c r="A359" s="62">
        <v>323</v>
      </c>
      <c r="B359" s="65" t="s">
        <v>63</v>
      </c>
      <c r="C359" s="66">
        <f>SUM(C360:C368)</f>
        <v>0</v>
      </c>
      <c r="D359" s="191">
        <f aca="true" t="shared" si="118" ref="D359:J359">SUM(D360:D368)</f>
        <v>0</v>
      </c>
      <c r="E359" s="234">
        <f t="shared" si="118"/>
        <v>0</v>
      </c>
      <c r="F359" s="224">
        <f t="shared" si="118"/>
        <v>0</v>
      </c>
      <c r="G359" s="204">
        <f t="shared" si="118"/>
        <v>0</v>
      </c>
      <c r="H359" s="214">
        <f t="shared" si="118"/>
        <v>0</v>
      </c>
      <c r="I359" s="66">
        <f t="shared" si="118"/>
        <v>0</v>
      </c>
      <c r="J359" s="66">
        <f t="shared" si="118"/>
        <v>0</v>
      </c>
      <c r="K359" s="63">
        <f t="shared" si="107"/>
        <v>0</v>
      </c>
      <c r="L359" s="66">
        <f t="shared" si="116"/>
        <v>0</v>
      </c>
      <c r="M359" s="66">
        <f t="shared" si="116"/>
        <v>0</v>
      </c>
    </row>
    <row r="360" spans="1:13" ht="19.5" customHeight="1">
      <c r="A360" s="68">
        <v>3231</v>
      </c>
      <c r="B360" s="69" t="s">
        <v>64</v>
      </c>
      <c r="C360" s="63"/>
      <c r="D360" s="195"/>
      <c r="E360" s="233"/>
      <c r="F360" s="223"/>
      <c r="G360" s="203"/>
      <c r="H360" s="213"/>
      <c r="I360" s="63"/>
      <c r="J360" s="63"/>
      <c r="K360" s="63">
        <f t="shared" si="107"/>
        <v>0</v>
      </c>
      <c r="L360" s="66">
        <f t="shared" si="116"/>
        <v>0</v>
      </c>
      <c r="M360" s="66">
        <f t="shared" si="116"/>
        <v>0</v>
      </c>
    </row>
    <row r="361" spans="1:13" ht="19.5" customHeight="1">
      <c r="A361" s="68">
        <v>3232</v>
      </c>
      <c r="B361" s="69" t="s">
        <v>65</v>
      </c>
      <c r="C361" s="63"/>
      <c r="D361" s="195"/>
      <c r="E361" s="233"/>
      <c r="F361" s="223"/>
      <c r="G361" s="203"/>
      <c r="H361" s="213"/>
      <c r="I361" s="63"/>
      <c r="J361" s="63"/>
      <c r="K361" s="63">
        <f t="shared" si="107"/>
        <v>0</v>
      </c>
      <c r="L361" s="66">
        <f t="shared" si="116"/>
        <v>0</v>
      </c>
      <c r="M361" s="66">
        <f t="shared" si="116"/>
        <v>0</v>
      </c>
    </row>
    <row r="362" spans="1:13" ht="19.5" customHeight="1">
      <c r="A362" s="68">
        <v>3233</v>
      </c>
      <c r="B362" s="69" t="s">
        <v>66</v>
      </c>
      <c r="C362" s="63"/>
      <c r="D362" s="195"/>
      <c r="E362" s="233"/>
      <c r="F362" s="223"/>
      <c r="G362" s="203"/>
      <c r="H362" s="213"/>
      <c r="I362" s="63"/>
      <c r="J362" s="63"/>
      <c r="K362" s="63">
        <f t="shared" si="107"/>
        <v>0</v>
      </c>
      <c r="L362" s="66">
        <f t="shared" si="116"/>
        <v>0</v>
      </c>
      <c r="M362" s="66">
        <f t="shared" si="116"/>
        <v>0</v>
      </c>
    </row>
    <row r="363" spans="1:13" ht="19.5" customHeight="1">
      <c r="A363" s="68">
        <v>3234</v>
      </c>
      <c r="B363" s="69" t="s">
        <v>67</v>
      </c>
      <c r="C363" s="63"/>
      <c r="D363" s="195"/>
      <c r="E363" s="233"/>
      <c r="F363" s="223"/>
      <c r="G363" s="203"/>
      <c r="H363" s="213"/>
      <c r="I363" s="63"/>
      <c r="J363" s="63"/>
      <c r="K363" s="63">
        <f t="shared" si="107"/>
        <v>0</v>
      </c>
      <c r="L363" s="66">
        <f t="shared" si="116"/>
        <v>0</v>
      </c>
      <c r="M363" s="66">
        <f t="shared" si="116"/>
        <v>0</v>
      </c>
    </row>
    <row r="364" spans="1:13" ht="19.5" customHeight="1">
      <c r="A364" s="68">
        <v>3235</v>
      </c>
      <c r="B364" s="69" t="s">
        <v>68</v>
      </c>
      <c r="C364" s="63"/>
      <c r="D364" s="195"/>
      <c r="E364" s="233"/>
      <c r="F364" s="223"/>
      <c r="G364" s="203"/>
      <c r="H364" s="213"/>
      <c r="I364" s="63"/>
      <c r="J364" s="63"/>
      <c r="K364" s="63">
        <f t="shared" si="107"/>
        <v>0</v>
      </c>
      <c r="L364" s="66">
        <f t="shared" si="116"/>
        <v>0</v>
      </c>
      <c r="M364" s="66">
        <f t="shared" si="116"/>
        <v>0</v>
      </c>
    </row>
    <row r="365" spans="1:13" ht="19.5" customHeight="1">
      <c r="A365" s="68">
        <v>3236</v>
      </c>
      <c r="B365" s="69" t="s">
        <v>69</v>
      </c>
      <c r="C365" s="63"/>
      <c r="D365" s="195"/>
      <c r="E365" s="233"/>
      <c r="F365" s="223"/>
      <c r="G365" s="203"/>
      <c r="H365" s="213"/>
      <c r="I365" s="63"/>
      <c r="J365" s="63"/>
      <c r="K365" s="63">
        <f t="shared" si="107"/>
        <v>0</v>
      </c>
      <c r="L365" s="66">
        <f t="shared" si="116"/>
        <v>0</v>
      </c>
      <c r="M365" s="66">
        <f t="shared" si="116"/>
        <v>0</v>
      </c>
    </row>
    <row r="366" spans="1:13" ht="19.5" customHeight="1">
      <c r="A366" s="68">
        <v>3237</v>
      </c>
      <c r="B366" s="69" t="s">
        <v>70</v>
      </c>
      <c r="C366" s="63"/>
      <c r="D366" s="195"/>
      <c r="E366" s="233"/>
      <c r="F366" s="223"/>
      <c r="G366" s="203"/>
      <c r="H366" s="213"/>
      <c r="I366" s="63"/>
      <c r="J366" s="63"/>
      <c r="K366" s="63">
        <f t="shared" si="107"/>
        <v>0</v>
      </c>
      <c r="L366" s="66">
        <f t="shared" si="116"/>
        <v>0</v>
      </c>
      <c r="M366" s="66">
        <f t="shared" si="116"/>
        <v>0</v>
      </c>
    </row>
    <row r="367" spans="1:13" ht="19.5" customHeight="1">
      <c r="A367" s="68">
        <v>3238</v>
      </c>
      <c r="B367" s="69" t="s">
        <v>71</v>
      </c>
      <c r="C367" s="63"/>
      <c r="D367" s="195"/>
      <c r="E367" s="233"/>
      <c r="F367" s="223"/>
      <c r="G367" s="203"/>
      <c r="H367" s="213"/>
      <c r="I367" s="63"/>
      <c r="J367" s="63"/>
      <c r="K367" s="63">
        <f t="shared" si="107"/>
        <v>0</v>
      </c>
      <c r="L367" s="66">
        <f t="shared" si="116"/>
        <v>0</v>
      </c>
      <c r="M367" s="66">
        <f t="shared" si="116"/>
        <v>0</v>
      </c>
    </row>
    <row r="368" spans="1:13" ht="19.5" customHeight="1">
      <c r="A368" s="68">
        <v>3239</v>
      </c>
      <c r="B368" s="69" t="s">
        <v>72</v>
      </c>
      <c r="C368" s="63"/>
      <c r="D368" s="195"/>
      <c r="E368" s="233"/>
      <c r="F368" s="223"/>
      <c r="G368" s="203"/>
      <c r="H368" s="213"/>
      <c r="I368" s="63"/>
      <c r="J368" s="63"/>
      <c r="K368" s="63">
        <f t="shared" si="107"/>
        <v>0</v>
      </c>
      <c r="L368" s="66">
        <f t="shared" si="116"/>
        <v>0</v>
      </c>
      <c r="M368" s="66">
        <f t="shared" si="116"/>
        <v>0</v>
      </c>
    </row>
    <row r="369" spans="1:13" s="55" customFormat="1" ht="24" customHeight="1">
      <c r="A369" s="62">
        <v>324</v>
      </c>
      <c r="B369" s="65" t="s">
        <v>73</v>
      </c>
      <c r="C369" s="66">
        <f>SUM(C370)</f>
        <v>0</v>
      </c>
      <c r="D369" s="191">
        <f aca="true" t="shared" si="119" ref="D369:J369">SUM(D370)</f>
        <v>0</v>
      </c>
      <c r="E369" s="234">
        <f t="shared" si="119"/>
        <v>0</v>
      </c>
      <c r="F369" s="224">
        <f t="shared" si="119"/>
        <v>0</v>
      </c>
      <c r="G369" s="204">
        <f t="shared" si="119"/>
        <v>0</v>
      </c>
      <c r="H369" s="214">
        <f t="shared" si="119"/>
        <v>0</v>
      </c>
      <c r="I369" s="66">
        <f t="shared" si="119"/>
        <v>0</v>
      </c>
      <c r="J369" s="66">
        <f t="shared" si="119"/>
        <v>0</v>
      </c>
      <c r="K369" s="63">
        <f t="shared" si="107"/>
        <v>0</v>
      </c>
      <c r="L369" s="66">
        <f t="shared" si="116"/>
        <v>0</v>
      </c>
      <c r="M369" s="66">
        <f t="shared" si="116"/>
        <v>0</v>
      </c>
    </row>
    <row r="370" spans="1:13" ht="24" customHeight="1">
      <c r="A370" s="68">
        <v>3241</v>
      </c>
      <c r="B370" s="69" t="s">
        <v>73</v>
      </c>
      <c r="C370" s="63"/>
      <c r="D370" s="195"/>
      <c r="E370" s="233"/>
      <c r="F370" s="223"/>
      <c r="G370" s="203"/>
      <c r="H370" s="213"/>
      <c r="I370" s="63"/>
      <c r="J370" s="63"/>
      <c r="K370" s="63">
        <f t="shared" si="107"/>
        <v>0</v>
      </c>
      <c r="L370" s="66">
        <f t="shared" si="116"/>
        <v>0</v>
      </c>
      <c r="M370" s="66">
        <f t="shared" si="116"/>
        <v>0</v>
      </c>
    </row>
    <row r="371" spans="1:13" s="55" customFormat="1" ht="19.5" customHeight="1">
      <c r="A371" s="62">
        <v>329</v>
      </c>
      <c r="B371" s="65" t="s">
        <v>74</v>
      </c>
      <c r="C371" s="66">
        <f>SUM(C372:C378)</f>
        <v>0</v>
      </c>
      <c r="D371" s="191">
        <f aca="true" t="shared" si="120" ref="D371:J371">SUM(D372:D378)</f>
        <v>0</v>
      </c>
      <c r="E371" s="234">
        <f t="shared" si="120"/>
        <v>0</v>
      </c>
      <c r="F371" s="224">
        <f t="shared" si="120"/>
        <v>0</v>
      </c>
      <c r="G371" s="204">
        <f t="shared" si="120"/>
        <v>0</v>
      </c>
      <c r="H371" s="214">
        <f t="shared" si="120"/>
        <v>0</v>
      </c>
      <c r="I371" s="66">
        <f t="shared" si="120"/>
        <v>0</v>
      </c>
      <c r="J371" s="66">
        <f t="shared" si="120"/>
        <v>0</v>
      </c>
      <c r="K371" s="63">
        <f t="shared" si="107"/>
        <v>0</v>
      </c>
      <c r="L371" s="66">
        <f t="shared" si="116"/>
        <v>0</v>
      </c>
      <c r="M371" s="66">
        <f t="shared" si="116"/>
        <v>0</v>
      </c>
    </row>
    <row r="372" spans="1:13" ht="26.25" customHeight="1">
      <c r="A372" s="68">
        <v>3291</v>
      </c>
      <c r="B372" s="69" t="s">
        <v>75</v>
      </c>
      <c r="C372" s="63"/>
      <c r="D372" s="195"/>
      <c r="E372" s="233"/>
      <c r="F372" s="223"/>
      <c r="G372" s="203"/>
      <c r="H372" s="213"/>
      <c r="I372" s="63"/>
      <c r="J372" s="63"/>
      <c r="K372" s="63">
        <f t="shared" si="107"/>
        <v>0</v>
      </c>
      <c r="L372" s="66">
        <f t="shared" si="116"/>
        <v>0</v>
      </c>
      <c r="M372" s="66">
        <f t="shared" si="116"/>
        <v>0</v>
      </c>
    </row>
    <row r="373" spans="1:13" ht="19.5" customHeight="1">
      <c r="A373" s="68">
        <v>3292</v>
      </c>
      <c r="B373" s="69" t="s">
        <v>76</v>
      </c>
      <c r="C373" s="63"/>
      <c r="D373" s="195"/>
      <c r="E373" s="233"/>
      <c r="F373" s="223"/>
      <c r="G373" s="203"/>
      <c r="H373" s="213"/>
      <c r="I373" s="63"/>
      <c r="J373" s="63"/>
      <c r="K373" s="63">
        <f t="shared" si="107"/>
        <v>0</v>
      </c>
      <c r="L373" s="66">
        <f t="shared" si="116"/>
        <v>0</v>
      </c>
      <c r="M373" s="66">
        <f t="shared" si="116"/>
        <v>0</v>
      </c>
    </row>
    <row r="374" spans="1:13" ht="19.5" customHeight="1">
      <c r="A374" s="68">
        <v>3293</v>
      </c>
      <c r="B374" s="69" t="s">
        <v>77</v>
      </c>
      <c r="C374" s="63"/>
      <c r="D374" s="195"/>
      <c r="E374" s="233"/>
      <c r="F374" s="223"/>
      <c r="G374" s="203"/>
      <c r="H374" s="213"/>
      <c r="I374" s="63"/>
      <c r="J374" s="63"/>
      <c r="K374" s="63">
        <f t="shared" si="107"/>
        <v>0</v>
      </c>
      <c r="L374" s="66">
        <f t="shared" si="116"/>
        <v>0</v>
      </c>
      <c r="M374" s="66">
        <f t="shared" si="116"/>
        <v>0</v>
      </c>
    </row>
    <row r="375" spans="1:13" ht="19.5" customHeight="1">
      <c r="A375" s="68">
        <v>3294</v>
      </c>
      <c r="B375" s="69" t="s">
        <v>78</v>
      </c>
      <c r="C375" s="63"/>
      <c r="D375" s="195"/>
      <c r="E375" s="233"/>
      <c r="F375" s="223"/>
      <c r="G375" s="203"/>
      <c r="H375" s="213"/>
      <c r="I375" s="63"/>
      <c r="J375" s="63"/>
      <c r="K375" s="63">
        <f t="shared" si="107"/>
        <v>0</v>
      </c>
      <c r="L375" s="66">
        <f t="shared" si="116"/>
        <v>0</v>
      </c>
      <c r="M375" s="66">
        <f t="shared" si="116"/>
        <v>0</v>
      </c>
    </row>
    <row r="376" spans="1:13" ht="19.5" customHeight="1">
      <c r="A376" s="68">
        <v>3295</v>
      </c>
      <c r="B376" s="69" t="s">
        <v>79</v>
      </c>
      <c r="C376" s="63"/>
      <c r="D376" s="195"/>
      <c r="E376" s="233"/>
      <c r="F376" s="223"/>
      <c r="G376" s="203"/>
      <c r="H376" s="213"/>
      <c r="I376" s="63"/>
      <c r="J376" s="63"/>
      <c r="K376" s="63">
        <f t="shared" si="107"/>
        <v>0</v>
      </c>
      <c r="L376" s="66">
        <f t="shared" si="116"/>
        <v>0</v>
      </c>
      <c r="M376" s="66">
        <f t="shared" si="116"/>
        <v>0</v>
      </c>
    </row>
    <row r="377" spans="1:13" ht="19.5" customHeight="1">
      <c r="A377" s="68">
        <v>3296</v>
      </c>
      <c r="B377" s="69" t="s">
        <v>80</v>
      </c>
      <c r="C377" s="63"/>
      <c r="D377" s="195"/>
      <c r="E377" s="233"/>
      <c r="F377" s="223"/>
      <c r="G377" s="203"/>
      <c r="H377" s="213"/>
      <c r="I377" s="63"/>
      <c r="J377" s="63"/>
      <c r="K377" s="63">
        <f t="shared" si="107"/>
        <v>0</v>
      </c>
      <c r="L377" s="66">
        <f t="shared" si="116"/>
        <v>0</v>
      </c>
      <c r="M377" s="66">
        <f t="shared" si="116"/>
        <v>0</v>
      </c>
    </row>
    <row r="378" spans="1:13" ht="19.5" customHeight="1">
      <c r="A378" s="68">
        <v>3299</v>
      </c>
      <c r="B378" s="69" t="s">
        <v>74</v>
      </c>
      <c r="C378" s="63"/>
      <c r="D378" s="195"/>
      <c r="E378" s="233"/>
      <c r="F378" s="223"/>
      <c r="G378" s="203"/>
      <c r="H378" s="213"/>
      <c r="I378" s="63"/>
      <c r="J378" s="63"/>
      <c r="K378" s="63">
        <f t="shared" si="107"/>
        <v>0</v>
      </c>
      <c r="L378" s="66">
        <f t="shared" si="116"/>
        <v>0</v>
      </c>
      <c r="M378" s="66">
        <f t="shared" si="116"/>
        <v>0</v>
      </c>
    </row>
    <row r="379" spans="1:13" s="55" customFormat="1" ht="28.5" customHeight="1">
      <c r="A379" s="62">
        <v>42</v>
      </c>
      <c r="B379" s="65" t="s">
        <v>111</v>
      </c>
      <c r="C379" s="66">
        <f aca="true" t="shared" si="121" ref="C379:J379">SUM(C380+C385+C394+C396+C401)</f>
        <v>0</v>
      </c>
      <c r="D379" s="191">
        <f t="shared" si="121"/>
        <v>0</v>
      </c>
      <c r="E379" s="234">
        <f t="shared" si="121"/>
        <v>0</v>
      </c>
      <c r="F379" s="224">
        <f t="shared" si="121"/>
        <v>0</v>
      </c>
      <c r="G379" s="204">
        <f t="shared" si="121"/>
        <v>0</v>
      </c>
      <c r="H379" s="214">
        <f t="shared" si="121"/>
        <v>0</v>
      </c>
      <c r="I379" s="66">
        <f t="shared" si="121"/>
        <v>0</v>
      </c>
      <c r="J379" s="66">
        <f t="shared" si="121"/>
        <v>0</v>
      </c>
      <c r="K379" s="63">
        <f t="shared" si="107"/>
        <v>0</v>
      </c>
      <c r="L379" s="67">
        <f>K379</f>
        <v>0</v>
      </c>
      <c r="M379" s="67">
        <f>L379</f>
        <v>0</v>
      </c>
    </row>
    <row r="380" spans="1:13" s="55" customFormat="1" ht="19.5" customHeight="1">
      <c r="A380" s="62">
        <v>421</v>
      </c>
      <c r="B380" s="65" t="s">
        <v>112</v>
      </c>
      <c r="C380" s="66">
        <f>SUM(C381:C384)</f>
        <v>0</v>
      </c>
      <c r="D380" s="191">
        <f aca="true" t="shared" si="122" ref="D380:J380">SUM(D381:D384)</f>
        <v>0</v>
      </c>
      <c r="E380" s="234">
        <f t="shared" si="122"/>
        <v>0</v>
      </c>
      <c r="F380" s="224">
        <f t="shared" si="122"/>
        <v>0</v>
      </c>
      <c r="G380" s="204">
        <f t="shared" si="122"/>
        <v>0</v>
      </c>
      <c r="H380" s="214">
        <f t="shared" si="122"/>
        <v>0</v>
      </c>
      <c r="I380" s="66">
        <f t="shared" si="122"/>
        <v>0</v>
      </c>
      <c r="J380" s="66">
        <f t="shared" si="122"/>
        <v>0</v>
      </c>
      <c r="K380" s="63">
        <f t="shared" si="107"/>
        <v>0</v>
      </c>
      <c r="L380" s="66">
        <f>K380</f>
        <v>0</v>
      </c>
      <c r="M380" s="66">
        <f>L380</f>
        <v>0</v>
      </c>
    </row>
    <row r="381" spans="1:13" ht="19.5" customHeight="1">
      <c r="A381" s="68">
        <v>4211</v>
      </c>
      <c r="B381" s="69" t="s">
        <v>113</v>
      </c>
      <c r="C381" s="63"/>
      <c r="D381" s="195"/>
      <c r="E381" s="233"/>
      <c r="F381" s="223"/>
      <c r="G381" s="203"/>
      <c r="H381" s="213"/>
      <c r="I381" s="63"/>
      <c r="J381" s="63"/>
      <c r="K381" s="63">
        <f t="shared" si="107"/>
        <v>0</v>
      </c>
      <c r="L381" s="66">
        <f aca="true" t="shared" si="123" ref="L381:M403">K381</f>
        <v>0</v>
      </c>
      <c r="M381" s="66">
        <f t="shared" si="123"/>
        <v>0</v>
      </c>
    </row>
    <row r="382" spans="1:13" ht="19.5" customHeight="1">
      <c r="A382" s="68">
        <v>4212</v>
      </c>
      <c r="B382" s="69" t="s">
        <v>114</v>
      </c>
      <c r="C382" s="63"/>
      <c r="D382" s="195"/>
      <c r="E382" s="233"/>
      <c r="F382" s="223"/>
      <c r="G382" s="203"/>
      <c r="H382" s="213"/>
      <c r="I382" s="63"/>
      <c r="J382" s="63"/>
      <c r="K382" s="63">
        <f t="shared" si="107"/>
        <v>0</v>
      </c>
      <c r="L382" s="66">
        <f t="shared" si="123"/>
        <v>0</v>
      </c>
      <c r="M382" s="66">
        <f t="shared" si="123"/>
        <v>0</v>
      </c>
    </row>
    <row r="383" spans="1:13" ht="19.5" customHeight="1">
      <c r="A383" s="68">
        <v>4213</v>
      </c>
      <c r="B383" s="69" t="s">
        <v>115</v>
      </c>
      <c r="C383" s="63"/>
      <c r="D383" s="195"/>
      <c r="E383" s="233"/>
      <c r="F383" s="223"/>
      <c r="G383" s="203"/>
      <c r="H383" s="213"/>
      <c r="I383" s="63"/>
      <c r="J383" s="63"/>
      <c r="K383" s="63">
        <f t="shared" si="107"/>
        <v>0</v>
      </c>
      <c r="L383" s="66">
        <f t="shared" si="123"/>
        <v>0</v>
      </c>
      <c r="M383" s="66">
        <f t="shared" si="123"/>
        <v>0</v>
      </c>
    </row>
    <row r="384" spans="1:13" ht="19.5" customHeight="1">
      <c r="A384" s="68">
        <v>4214</v>
      </c>
      <c r="B384" s="69" t="s">
        <v>116</v>
      </c>
      <c r="C384" s="63"/>
      <c r="D384" s="195"/>
      <c r="E384" s="233"/>
      <c r="F384" s="223"/>
      <c r="G384" s="203"/>
      <c r="H384" s="213"/>
      <c r="I384" s="63"/>
      <c r="J384" s="63"/>
      <c r="K384" s="63">
        <f t="shared" si="107"/>
        <v>0</v>
      </c>
      <c r="L384" s="66">
        <f t="shared" si="123"/>
        <v>0</v>
      </c>
      <c r="M384" s="66">
        <f t="shared" si="123"/>
        <v>0</v>
      </c>
    </row>
    <row r="385" spans="1:13" s="55" customFormat="1" ht="19.5" customHeight="1">
      <c r="A385" s="62">
        <v>422</v>
      </c>
      <c r="B385" s="65" t="s">
        <v>117</v>
      </c>
      <c r="C385" s="66">
        <f aca="true" t="shared" si="124" ref="C385:J385">SUM(C386:C393)</f>
        <v>0</v>
      </c>
      <c r="D385" s="191">
        <f t="shared" si="124"/>
        <v>0</v>
      </c>
      <c r="E385" s="234">
        <f t="shared" si="124"/>
        <v>0</v>
      </c>
      <c r="F385" s="224">
        <f t="shared" si="124"/>
        <v>0</v>
      </c>
      <c r="G385" s="204">
        <f t="shared" si="124"/>
        <v>0</v>
      </c>
      <c r="H385" s="214">
        <f t="shared" si="124"/>
        <v>0</v>
      </c>
      <c r="I385" s="66">
        <f t="shared" si="124"/>
        <v>0</v>
      </c>
      <c r="J385" s="66">
        <f t="shared" si="124"/>
        <v>0</v>
      </c>
      <c r="K385" s="63">
        <f>SUM(C385:J385)</f>
        <v>0</v>
      </c>
      <c r="L385" s="66">
        <f t="shared" si="123"/>
        <v>0</v>
      </c>
      <c r="M385" s="66">
        <f t="shared" si="123"/>
        <v>0</v>
      </c>
    </row>
    <row r="386" spans="1:13" ht="19.5" customHeight="1">
      <c r="A386" s="68">
        <v>4221</v>
      </c>
      <c r="B386" s="69" t="s">
        <v>118</v>
      </c>
      <c r="C386" s="63"/>
      <c r="D386" s="195"/>
      <c r="E386" s="233"/>
      <c r="F386" s="223"/>
      <c r="G386" s="203"/>
      <c r="H386" s="213"/>
      <c r="I386" s="63"/>
      <c r="J386" s="63"/>
      <c r="K386" s="63">
        <f>SUM(C386:J386)</f>
        <v>0</v>
      </c>
      <c r="L386" s="66">
        <f t="shared" si="123"/>
        <v>0</v>
      </c>
      <c r="M386" s="66">
        <f t="shared" si="123"/>
        <v>0</v>
      </c>
    </row>
    <row r="387" spans="1:13" ht="19.5" customHeight="1">
      <c r="A387" s="68">
        <v>4222</v>
      </c>
      <c r="B387" s="69" t="s">
        <v>119</v>
      </c>
      <c r="C387" s="63"/>
      <c r="D387" s="195"/>
      <c r="E387" s="233"/>
      <c r="F387" s="223"/>
      <c r="G387" s="203"/>
      <c r="H387" s="213"/>
      <c r="I387" s="63"/>
      <c r="J387" s="63"/>
      <c r="K387" s="63">
        <f>SUM(C387:J387)</f>
        <v>0</v>
      </c>
      <c r="L387" s="66">
        <f t="shared" si="123"/>
        <v>0</v>
      </c>
      <c r="M387" s="66">
        <f t="shared" si="123"/>
        <v>0</v>
      </c>
    </row>
    <row r="388" spans="1:13" ht="19.5" customHeight="1">
      <c r="A388" s="68">
        <v>4223</v>
      </c>
      <c r="B388" s="69" t="s">
        <v>120</v>
      </c>
      <c r="C388" s="63"/>
      <c r="D388" s="195"/>
      <c r="E388" s="233"/>
      <c r="F388" s="223"/>
      <c r="G388" s="203"/>
      <c r="H388" s="213"/>
      <c r="I388" s="63"/>
      <c r="J388" s="63"/>
      <c r="K388" s="63">
        <f>SUM(C388:J388)</f>
        <v>0</v>
      </c>
      <c r="L388" s="66">
        <f t="shared" si="123"/>
        <v>0</v>
      </c>
      <c r="M388" s="66">
        <f t="shared" si="123"/>
        <v>0</v>
      </c>
    </row>
    <row r="389" spans="1:13" ht="19.5" customHeight="1">
      <c r="A389" s="68">
        <v>4224</v>
      </c>
      <c r="B389" s="69" t="s">
        <v>121</v>
      </c>
      <c r="C389" s="63"/>
      <c r="D389" s="195"/>
      <c r="E389" s="233"/>
      <c r="F389" s="223"/>
      <c r="G389" s="203"/>
      <c r="H389" s="213"/>
      <c r="I389" s="63"/>
      <c r="J389" s="63"/>
      <c r="K389" s="63"/>
      <c r="L389" s="66">
        <f t="shared" si="123"/>
        <v>0</v>
      </c>
      <c r="M389" s="66">
        <f t="shared" si="123"/>
        <v>0</v>
      </c>
    </row>
    <row r="390" spans="1:13" ht="19.5" customHeight="1">
      <c r="A390" s="68">
        <v>4225</v>
      </c>
      <c r="B390" s="69" t="s">
        <v>122</v>
      </c>
      <c r="C390" s="63"/>
      <c r="D390" s="195"/>
      <c r="E390" s="233"/>
      <c r="F390" s="223"/>
      <c r="G390" s="203"/>
      <c r="H390" s="213"/>
      <c r="I390" s="63"/>
      <c r="J390" s="63"/>
      <c r="K390" s="63"/>
      <c r="L390" s="66">
        <f t="shared" si="123"/>
        <v>0</v>
      </c>
      <c r="M390" s="66">
        <f t="shared" si="123"/>
        <v>0</v>
      </c>
    </row>
    <row r="391" spans="1:13" ht="19.5" customHeight="1">
      <c r="A391" s="68">
        <v>4226</v>
      </c>
      <c r="B391" s="69" t="s">
        <v>123</v>
      </c>
      <c r="C391" s="63"/>
      <c r="D391" s="195"/>
      <c r="E391" s="233"/>
      <c r="F391" s="223"/>
      <c r="G391" s="203"/>
      <c r="H391" s="213"/>
      <c r="I391" s="63"/>
      <c r="J391" s="63"/>
      <c r="K391" s="63"/>
      <c r="L391" s="66">
        <f t="shared" si="123"/>
        <v>0</v>
      </c>
      <c r="M391" s="66">
        <f t="shared" si="123"/>
        <v>0</v>
      </c>
    </row>
    <row r="392" spans="1:13" ht="27.75" customHeight="1">
      <c r="A392" s="68">
        <v>4227</v>
      </c>
      <c r="B392" s="69" t="s">
        <v>124</v>
      </c>
      <c r="C392" s="63"/>
      <c r="D392" s="195"/>
      <c r="E392" s="233"/>
      <c r="F392" s="223"/>
      <c r="G392" s="203"/>
      <c r="H392" s="213"/>
      <c r="I392" s="63"/>
      <c r="J392" s="63"/>
      <c r="K392" s="63"/>
      <c r="L392" s="66">
        <f t="shared" si="123"/>
        <v>0</v>
      </c>
      <c r="M392" s="66">
        <f t="shared" si="123"/>
        <v>0</v>
      </c>
    </row>
    <row r="393" spans="1:13" ht="19.5" customHeight="1">
      <c r="A393" s="68">
        <v>4228</v>
      </c>
      <c r="B393" s="69" t="s">
        <v>125</v>
      </c>
      <c r="C393" s="63"/>
      <c r="D393" s="195"/>
      <c r="E393" s="233"/>
      <c r="F393" s="223"/>
      <c r="G393" s="203"/>
      <c r="H393" s="213"/>
      <c r="I393" s="63"/>
      <c r="J393" s="63"/>
      <c r="K393" s="63">
        <f aca="true" t="shared" si="125" ref="K393:K403">SUM(C393:J393)</f>
        <v>0</v>
      </c>
      <c r="L393" s="66">
        <f t="shared" si="123"/>
        <v>0</v>
      </c>
      <c r="M393" s="66">
        <f t="shared" si="123"/>
        <v>0</v>
      </c>
    </row>
    <row r="394" spans="1:13" s="55" customFormat="1" ht="19.5" customHeight="1">
      <c r="A394" s="62">
        <v>423</v>
      </c>
      <c r="B394" s="65" t="s">
        <v>126</v>
      </c>
      <c r="C394" s="66">
        <f>SUM(C395)</f>
        <v>0</v>
      </c>
      <c r="D394" s="191">
        <f aca="true" t="shared" si="126" ref="D394:J394">SUM(D395)</f>
        <v>0</v>
      </c>
      <c r="E394" s="234">
        <f t="shared" si="126"/>
        <v>0</v>
      </c>
      <c r="F394" s="224">
        <f t="shared" si="126"/>
        <v>0</v>
      </c>
      <c r="G394" s="204">
        <f t="shared" si="126"/>
        <v>0</v>
      </c>
      <c r="H394" s="214">
        <f t="shared" si="126"/>
        <v>0</v>
      </c>
      <c r="I394" s="66">
        <f t="shared" si="126"/>
        <v>0</v>
      </c>
      <c r="J394" s="66">
        <f t="shared" si="126"/>
        <v>0</v>
      </c>
      <c r="K394" s="63">
        <f t="shared" si="125"/>
        <v>0</v>
      </c>
      <c r="L394" s="66">
        <f t="shared" si="123"/>
        <v>0</v>
      </c>
      <c r="M394" s="66">
        <f t="shared" si="123"/>
        <v>0</v>
      </c>
    </row>
    <row r="395" spans="1:13" ht="19.5" customHeight="1">
      <c r="A395" s="68">
        <v>4231</v>
      </c>
      <c r="B395" s="69" t="s">
        <v>127</v>
      </c>
      <c r="C395" s="63"/>
      <c r="D395" s="195"/>
      <c r="E395" s="233"/>
      <c r="F395" s="223"/>
      <c r="G395" s="203"/>
      <c r="H395" s="213"/>
      <c r="I395" s="63"/>
      <c r="J395" s="63"/>
      <c r="K395" s="63">
        <f t="shared" si="125"/>
        <v>0</v>
      </c>
      <c r="L395" s="66">
        <f t="shared" si="123"/>
        <v>0</v>
      </c>
      <c r="M395" s="66">
        <f t="shared" si="123"/>
        <v>0</v>
      </c>
    </row>
    <row r="396" spans="1:13" s="55" customFormat="1" ht="26.25" customHeight="1">
      <c r="A396" s="62">
        <v>424</v>
      </c>
      <c r="B396" s="65" t="s">
        <v>128</v>
      </c>
      <c r="C396" s="66">
        <f>SUM(C397:C400)</f>
        <v>0</v>
      </c>
      <c r="D396" s="191">
        <f aca="true" t="shared" si="127" ref="D396:J396">SUM(D397:D400)</f>
        <v>0</v>
      </c>
      <c r="E396" s="234">
        <f t="shared" si="127"/>
        <v>0</v>
      </c>
      <c r="F396" s="224">
        <f t="shared" si="127"/>
        <v>0</v>
      </c>
      <c r="G396" s="204">
        <f t="shared" si="127"/>
        <v>0</v>
      </c>
      <c r="H396" s="214">
        <f t="shared" si="127"/>
        <v>0</v>
      </c>
      <c r="I396" s="66">
        <f t="shared" si="127"/>
        <v>0</v>
      </c>
      <c r="J396" s="66">
        <f t="shared" si="127"/>
        <v>0</v>
      </c>
      <c r="K396" s="63">
        <f t="shared" si="125"/>
        <v>0</v>
      </c>
      <c r="L396" s="66">
        <f t="shared" si="123"/>
        <v>0</v>
      </c>
      <c r="M396" s="66">
        <f t="shared" si="123"/>
        <v>0</v>
      </c>
    </row>
    <row r="397" spans="1:13" ht="19.5" customHeight="1">
      <c r="A397" s="68">
        <v>4241</v>
      </c>
      <c r="B397" s="69" t="s">
        <v>129</v>
      </c>
      <c r="C397" s="63"/>
      <c r="D397" s="195"/>
      <c r="E397" s="233"/>
      <c r="F397" s="223"/>
      <c r="G397" s="203"/>
      <c r="H397" s="213"/>
      <c r="I397" s="63"/>
      <c r="J397" s="63"/>
      <c r="K397" s="63">
        <f t="shared" si="125"/>
        <v>0</v>
      </c>
      <c r="L397" s="66">
        <f t="shared" si="123"/>
        <v>0</v>
      </c>
      <c r="M397" s="66">
        <f t="shared" si="123"/>
        <v>0</v>
      </c>
    </row>
    <row r="398" spans="1:13" s="55" customFormat="1" ht="19.5" customHeight="1">
      <c r="A398" s="68">
        <v>4242</v>
      </c>
      <c r="B398" s="69" t="s">
        <v>130</v>
      </c>
      <c r="C398" s="63"/>
      <c r="D398" s="191"/>
      <c r="E398" s="234"/>
      <c r="F398" s="224"/>
      <c r="G398" s="204"/>
      <c r="H398" s="214"/>
      <c r="I398" s="66"/>
      <c r="J398" s="66"/>
      <c r="K398" s="63">
        <f t="shared" si="125"/>
        <v>0</v>
      </c>
      <c r="L398" s="66">
        <f t="shared" si="123"/>
        <v>0</v>
      </c>
      <c r="M398" s="66">
        <f t="shared" si="123"/>
        <v>0</v>
      </c>
    </row>
    <row r="399" spans="1:13" ht="27" customHeight="1">
      <c r="A399" s="68">
        <v>4243</v>
      </c>
      <c r="B399" s="69" t="s">
        <v>131</v>
      </c>
      <c r="C399" s="63"/>
      <c r="D399" s="195"/>
      <c r="E399" s="233"/>
      <c r="F399" s="223"/>
      <c r="G399" s="203"/>
      <c r="H399" s="213"/>
      <c r="I399" s="63"/>
      <c r="J399" s="63"/>
      <c r="K399" s="63">
        <f t="shared" si="125"/>
        <v>0</v>
      </c>
      <c r="L399" s="66">
        <f t="shared" si="123"/>
        <v>0</v>
      </c>
      <c r="M399" s="66">
        <f t="shared" si="123"/>
        <v>0</v>
      </c>
    </row>
    <row r="400" spans="1:13" ht="19.5" customHeight="1">
      <c r="A400" s="68">
        <v>4244</v>
      </c>
      <c r="B400" s="69" t="s">
        <v>132</v>
      </c>
      <c r="C400" s="63"/>
      <c r="D400" s="195"/>
      <c r="E400" s="233"/>
      <c r="F400" s="223"/>
      <c r="G400" s="203"/>
      <c r="H400" s="213"/>
      <c r="I400" s="63"/>
      <c r="J400" s="63"/>
      <c r="K400" s="63">
        <f t="shared" si="125"/>
        <v>0</v>
      </c>
      <c r="L400" s="66">
        <f t="shared" si="123"/>
        <v>0</v>
      </c>
      <c r="M400" s="66">
        <f t="shared" si="123"/>
        <v>0</v>
      </c>
    </row>
    <row r="401" spans="1:13" s="55" customFormat="1" ht="19.5" customHeight="1">
      <c r="A401" s="62">
        <v>425</v>
      </c>
      <c r="B401" s="65" t="s">
        <v>133</v>
      </c>
      <c r="C401" s="66">
        <f>SUM(C402:C403)</f>
        <v>0</v>
      </c>
      <c r="D401" s="191">
        <f aca="true" t="shared" si="128" ref="D401:J401">SUM(D402:D403)</f>
        <v>0</v>
      </c>
      <c r="E401" s="234">
        <f t="shared" si="128"/>
        <v>0</v>
      </c>
      <c r="F401" s="224">
        <f t="shared" si="128"/>
        <v>0</v>
      </c>
      <c r="G401" s="204">
        <f t="shared" si="128"/>
        <v>0</v>
      </c>
      <c r="H401" s="214">
        <f t="shared" si="128"/>
        <v>0</v>
      </c>
      <c r="I401" s="66">
        <f t="shared" si="128"/>
        <v>0</v>
      </c>
      <c r="J401" s="66">
        <f t="shared" si="128"/>
        <v>0</v>
      </c>
      <c r="K401" s="63">
        <f t="shared" si="125"/>
        <v>0</v>
      </c>
      <c r="L401" s="66">
        <f t="shared" si="123"/>
        <v>0</v>
      </c>
      <c r="M401" s="66">
        <f t="shared" si="123"/>
        <v>0</v>
      </c>
    </row>
    <row r="402" spans="1:13" ht="19.5" customHeight="1">
      <c r="A402" s="68">
        <v>4251</v>
      </c>
      <c r="B402" s="69" t="s">
        <v>134</v>
      </c>
      <c r="C402" s="63"/>
      <c r="D402" s="195"/>
      <c r="E402" s="233"/>
      <c r="F402" s="223"/>
      <c r="G402" s="203"/>
      <c r="H402" s="213"/>
      <c r="I402" s="63"/>
      <c r="J402" s="63"/>
      <c r="K402" s="63">
        <f t="shared" si="125"/>
        <v>0</v>
      </c>
      <c r="L402" s="66">
        <f t="shared" si="123"/>
        <v>0</v>
      </c>
      <c r="M402" s="66">
        <f t="shared" si="123"/>
        <v>0</v>
      </c>
    </row>
    <row r="403" spans="1:13" ht="19.5" customHeight="1">
      <c r="A403" s="68">
        <v>4252</v>
      </c>
      <c r="B403" s="69" t="s">
        <v>135</v>
      </c>
      <c r="C403" s="63"/>
      <c r="D403" s="195"/>
      <c r="E403" s="233"/>
      <c r="F403" s="223"/>
      <c r="G403" s="203"/>
      <c r="H403" s="213"/>
      <c r="I403" s="63"/>
      <c r="J403" s="63"/>
      <c r="K403" s="63">
        <f t="shared" si="125"/>
        <v>0</v>
      </c>
      <c r="L403" s="66">
        <f t="shared" si="123"/>
        <v>0</v>
      </c>
      <c r="M403" s="66">
        <f t="shared" si="123"/>
        <v>0</v>
      </c>
    </row>
    <row r="404" spans="1:13" ht="19.5" customHeight="1">
      <c r="A404" s="60"/>
      <c r="B404" s="61"/>
      <c r="C404" s="1"/>
      <c r="D404" s="193"/>
      <c r="E404" s="231"/>
      <c r="F404" s="221"/>
      <c r="G404" s="201"/>
      <c r="H404" s="211"/>
      <c r="I404" s="1"/>
      <c r="J404" s="1"/>
      <c r="K404" s="1"/>
      <c r="L404" s="1"/>
      <c r="M404" s="1"/>
    </row>
    <row r="405" spans="1:13" ht="19.5" customHeight="1">
      <c r="A405" s="60"/>
      <c r="B405" s="61"/>
      <c r="C405" s="1"/>
      <c r="D405" s="193"/>
      <c r="E405" s="231"/>
      <c r="F405" s="221"/>
      <c r="G405" s="201"/>
      <c r="H405" s="211"/>
      <c r="I405" s="1"/>
      <c r="J405" s="1"/>
      <c r="K405" s="1"/>
      <c r="L405" s="1"/>
      <c r="M405" s="1"/>
    </row>
    <row r="406" spans="1:13" ht="19.5" customHeight="1">
      <c r="A406" s="60"/>
      <c r="B406" s="61"/>
      <c r="C406" s="1"/>
      <c r="D406" s="193"/>
      <c r="E406" s="231"/>
      <c r="F406" s="221"/>
      <c r="G406" s="201"/>
      <c r="H406" s="211"/>
      <c r="I406" s="1"/>
      <c r="J406" s="1"/>
      <c r="K406" s="1"/>
      <c r="L406" s="1"/>
      <c r="M406" s="1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0" r:id="rId3"/>
  <rowBreaks count="4" manualBreakCount="4">
    <brk id="99" max="255" man="1"/>
    <brk id="172" max="255" man="1"/>
    <brk id="259" max="255" man="1"/>
    <brk id="3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1"/>
  <sheetViews>
    <sheetView zoomScale="120" zoomScaleNormal="120" zoomScalePageLayoutView="0" workbookViewId="0" topLeftCell="A58">
      <selection activeCell="K98" sqref="K98"/>
    </sheetView>
  </sheetViews>
  <sheetFormatPr defaultColWidth="9.140625" defaultRowHeight="15"/>
  <cols>
    <col min="1" max="1" width="3.28125" style="0" customWidth="1"/>
    <col min="2" max="2" width="11.140625" style="0" customWidth="1"/>
    <col min="3" max="3" width="10.7109375" style="260" customWidth="1"/>
    <col min="4" max="4" width="11.00390625" style="0" customWidth="1"/>
    <col min="5" max="5" width="8.7109375" style="260" customWidth="1"/>
    <col min="6" max="6" width="7.57421875" style="327" customWidth="1"/>
    <col min="7" max="7" width="12.28125" style="260" customWidth="1"/>
    <col min="8" max="8" width="11.140625" style="327" customWidth="1"/>
    <col min="9" max="9" width="9.140625" style="363" customWidth="1"/>
    <col min="10" max="10" width="11.140625" style="309" customWidth="1"/>
    <col min="11" max="11" width="16.421875" style="0" customWidth="1"/>
  </cols>
  <sheetData>
    <row r="1" ht="15"/>
    <row r="2" spans="1:11" ht="15">
      <c r="A2" s="700" t="s">
        <v>162</v>
      </c>
      <c r="B2" s="700"/>
      <c r="C2" s="700"/>
      <c r="D2" s="700"/>
      <c r="E2" s="701"/>
      <c r="F2" s="329"/>
      <c r="G2" s="261"/>
      <c r="H2" s="328"/>
      <c r="I2" s="364"/>
      <c r="J2" s="310" t="s">
        <v>421</v>
      </c>
      <c r="K2" s="88"/>
    </row>
    <row r="3" spans="1:11" ht="15">
      <c r="A3" s="700" t="s">
        <v>164</v>
      </c>
      <c r="B3" s="700"/>
      <c r="C3" s="700"/>
      <c r="D3" s="700"/>
      <c r="E3" s="701"/>
      <c r="F3" s="329"/>
      <c r="G3" s="261"/>
      <c r="H3" s="328"/>
      <c r="I3" s="364"/>
      <c r="J3" s="310" t="s">
        <v>163</v>
      </c>
      <c r="K3" s="88"/>
    </row>
    <row r="4" spans="1:11" ht="15">
      <c r="A4" s="700" t="s">
        <v>165</v>
      </c>
      <c r="B4" s="700"/>
      <c r="C4" s="700"/>
      <c r="D4" s="700"/>
      <c r="E4" s="701"/>
      <c r="F4" s="329"/>
      <c r="G4" s="261"/>
      <c r="H4" s="328"/>
      <c r="I4" s="364"/>
      <c r="J4" s="310"/>
      <c r="K4" s="88"/>
    </row>
    <row r="5" spans="1:11" ht="15">
      <c r="A5" s="88"/>
      <c r="B5" s="88"/>
      <c r="C5" s="261"/>
      <c r="D5" s="88"/>
      <c r="E5" s="262"/>
      <c r="F5" s="329"/>
      <c r="G5" s="261"/>
      <c r="H5" s="328"/>
      <c r="I5" s="364"/>
      <c r="J5" s="310"/>
      <c r="K5" s="88"/>
    </row>
    <row r="6" spans="1:11" ht="15">
      <c r="A6" s="88"/>
      <c r="B6" s="88"/>
      <c r="C6" s="261"/>
      <c r="D6" s="88"/>
      <c r="E6" s="261"/>
      <c r="F6" s="328"/>
      <c r="G6" s="261"/>
      <c r="H6" s="328"/>
      <c r="I6" s="364"/>
      <c r="J6" s="310"/>
      <c r="K6" s="88"/>
    </row>
    <row r="7" spans="1:11" ht="15">
      <c r="A7" s="700" t="s">
        <v>323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</row>
    <row r="8" spans="1:11" ht="15">
      <c r="A8" s="700" t="s">
        <v>167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</row>
    <row r="9" spans="1:11" ht="15">
      <c r="A9" s="88"/>
      <c r="B9" s="89"/>
      <c r="C9" s="262"/>
      <c r="D9" s="89"/>
      <c r="E9" s="262"/>
      <c r="F9" s="329"/>
      <c r="G9" s="262"/>
      <c r="H9" s="329"/>
      <c r="I9" s="365"/>
      <c r="J9" s="311"/>
      <c r="K9" s="89"/>
    </row>
    <row r="10" spans="1:11" ht="15">
      <c r="A10" s="89"/>
      <c r="B10" s="89"/>
      <c r="C10" s="262"/>
      <c r="D10" s="89"/>
      <c r="E10" s="262"/>
      <c r="F10" s="329"/>
      <c r="G10" s="262"/>
      <c r="H10" s="329"/>
      <c r="I10" s="365"/>
      <c r="J10" s="311"/>
      <c r="K10" s="89"/>
    </row>
    <row r="11" spans="1:11" ht="15">
      <c r="A11" s="702" t="s">
        <v>419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</row>
    <row r="12" spans="1:11" ht="15">
      <c r="A12" s="89"/>
      <c r="B12" s="89"/>
      <c r="C12" s="263"/>
      <c r="D12" s="90"/>
      <c r="E12" s="263"/>
      <c r="F12" s="330"/>
      <c r="G12" s="263"/>
      <c r="H12" s="330"/>
      <c r="I12" s="366"/>
      <c r="J12" s="312"/>
      <c r="K12" s="90"/>
    </row>
    <row r="13" spans="1:11" ht="15.75" thickBot="1">
      <c r="A13" s="89"/>
      <c r="B13" s="89"/>
      <c r="C13" s="262"/>
      <c r="D13" s="89"/>
      <c r="E13" s="262"/>
      <c r="F13" s="329"/>
      <c r="G13" s="262"/>
      <c r="H13" s="329"/>
      <c r="I13" s="365"/>
      <c r="J13" s="311"/>
      <c r="K13" s="89"/>
    </row>
    <row r="14" spans="1:11" ht="38.25">
      <c r="A14" s="715" t="s">
        <v>324</v>
      </c>
      <c r="B14" s="716"/>
      <c r="C14" s="520" t="s">
        <v>169</v>
      </c>
      <c r="D14" s="432" t="s">
        <v>171</v>
      </c>
      <c r="E14" s="717" t="s">
        <v>308</v>
      </c>
      <c r="F14" s="718"/>
      <c r="G14" s="719" t="s">
        <v>172</v>
      </c>
      <c r="H14" s="720"/>
      <c r="I14" s="720"/>
      <c r="J14" s="721"/>
      <c r="K14" s="91" t="s">
        <v>422</v>
      </c>
    </row>
    <row r="15" spans="1:11" ht="15">
      <c r="A15" s="431">
        <v>1</v>
      </c>
      <c r="B15" s="431">
        <v>2</v>
      </c>
      <c r="C15" s="520">
        <v>3</v>
      </c>
      <c r="D15" s="432">
        <v>4</v>
      </c>
      <c r="E15" s="541">
        <v>5</v>
      </c>
      <c r="F15" s="617">
        <v>6</v>
      </c>
      <c r="G15" s="558">
        <v>7</v>
      </c>
      <c r="H15" s="640">
        <v>8</v>
      </c>
      <c r="I15" s="596">
        <v>9</v>
      </c>
      <c r="J15" s="576">
        <v>10</v>
      </c>
      <c r="K15" s="433">
        <v>11</v>
      </c>
    </row>
    <row r="16" spans="1:11" ht="84">
      <c r="A16" s="434" t="s">
        <v>174</v>
      </c>
      <c r="B16" s="435" t="s">
        <v>325</v>
      </c>
      <c r="C16" s="258" t="s">
        <v>427</v>
      </c>
      <c r="D16" s="164" t="s">
        <v>318</v>
      </c>
      <c r="E16" s="258" t="s">
        <v>427</v>
      </c>
      <c r="F16" s="256" t="s">
        <v>176</v>
      </c>
      <c r="G16" s="258" t="s">
        <v>431</v>
      </c>
      <c r="H16" s="257" t="s">
        <v>176</v>
      </c>
      <c r="I16" s="368" t="s">
        <v>321</v>
      </c>
      <c r="J16" s="259" t="s">
        <v>177</v>
      </c>
      <c r="K16" s="436" t="s">
        <v>326</v>
      </c>
    </row>
    <row r="17" spans="1:11" ht="18">
      <c r="A17" s="437" t="s">
        <v>178</v>
      </c>
      <c r="B17" s="438" t="s">
        <v>327</v>
      </c>
      <c r="C17" s="521">
        <f>C19+C41+C20</f>
        <v>10060941</v>
      </c>
      <c r="D17" s="439">
        <f aca="true" t="shared" si="0" ref="D17:J17">D19+D41</f>
        <v>234494.6</v>
      </c>
      <c r="E17" s="542">
        <f t="shared" si="0"/>
        <v>0</v>
      </c>
      <c r="F17" s="618">
        <f t="shared" si="0"/>
        <v>0</v>
      </c>
      <c r="G17" s="534">
        <f t="shared" si="0"/>
        <v>0</v>
      </c>
      <c r="H17" s="618">
        <f t="shared" si="0"/>
        <v>0</v>
      </c>
      <c r="I17" s="597">
        <f t="shared" si="0"/>
        <v>0</v>
      </c>
      <c r="J17" s="577">
        <f t="shared" si="0"/>
        <v>0</v>
      </c>
      <c r="K17" s="440">
        <f aca="true" t="shared" si="1" ref="K17:K80">C17+D17+E17+F17+G17+H17+I17+J17</f>
        <v>10295435.6</v>
      </c>
    </row>
    <row r="18" spans="1:11" ht="18">
      <c r="A18" s="441" t="s">
        <v>180</v>
      </c>
      <c r="B18" s="442" t="s">
        <v>328</v>
      </c>
      <c r="C18" s="522">
        <f aca="true" t="shared" si="2" ref="C18:J18">SUM(C19:C19)</f>
        <v>0</v>
      </c>
      <c r="D18" s="443">
        <f t="shared" si="2"/>
        <v>0</v>
      </c>
      <c r="E18" s="543">
        <f t="shared" si="2"/>
        <v>0</v>
      </c>
      <c r="F18" s="619">
        <f t="shared" si="2"/>
        <v>0</v>
      </c>
      <c r="G18" s="531">
        <f t="shared" si="2"/>
        <v>0</v>
      </c>
      <c r="H18" s="619">
        <f t="shared" si="2"/>
        <v>0</v>
      </c>
      <c r="I18" s="598">
        <f t="shared" si="2"/>
        <v>0</v>
      </c>
      <c r="J18" s="578">
        <f t="shared" si="2"/>
        <v>0</v>
      </c>
      <c r="K18" s="444">
        <f t="shared" si="1"/>
        <v>0</v>
      </c>
    </row>
    <row r="19" spans="1:11" ht="15">
      <c r="A19" s="445" t="s">
        <v>182</v>
      </c>
      <c r="B19" s="446" t="s">
        <v>329</v>
      </c>
      <c r="C19" s="523">
        <v>0</v>
      </c>
      <c r="D19" s="447">
        <v>0</v>
      </c>
      <c r="E19" s="544">
        <v>0</v>
      </c>
      <c r="F19" s="620">
        <v>0</v>
      </c>
      <c r="G19" s="559">
        <v>0</v>
      </c>
      <c r="H19" s="641">
        <v>0</v>
      </c>
      <c r="I19" s="599">
        <v>0</v>
      </c>
      <c r="J19" s="579">
        <v>0</v>
      </c>
      <c r="K19" s="448">
        <f t="shared" si="1"/>
        <v>0</v>
      </c>
    </row>
    <row r="20" spans="1:11" ht="36">
      <c r="A20" s="441" t="s">
        <v>184</v>
      </c>
      <c r="B20" s="442" t="s">
        <v>330</v>
      </c>
      <c r="C20" s="522">
        <f>SUM(C21+C30)</f>
        <v>10060941</v>
      </c>
      <c r="D20" s="443">
        <f aca="true" t="shared" si="3" ref="D20:J20">SUM(D21+D30)</f>
        <v>0</v>
      </c>
      <c r="E20" s="543">
        <f t="shared" si="3"/>
        <v>518400</v>
      </c>
      <c r="F20" s="619">
        <f t="shared" si="3"/>
        <v>0</v>
      </c>
      <c r="G20" s="531">
        <f t="shared" si="3"/>
        <v>2000</v>
      </c>
      <c r="H20" s="619">
        <f t="shared" si="3"/>
        <v>0</v>
      </c>
      <c r="I20" s="531">
        <f t="shared" si="3"/>
        <v>2750</v>
      </c>
      <c r="J20" s="578">
        <f t="shared" si="3"/>
        <v>0</v>
      </c>
      <c r="K20" s="444">
        <f t="shared" si="1"/>
        <v>10584091</v>
      </c>
    </row>
    <row r="21" spans="1:11" ht="15">
      <c r="A21" s="449" t="s">
        <v>185</v>
      </c>
      <c r="B21" s="450" t="s">
        <v>331</v>
      </c>
      <c r="C21" s="524">
        <f>SUM(C22:C29)</f>
        <v>8516912</v>
      </c>
      <c r="D21" s="451">
        <f aca="true" t="shared" si="4" ref="D21:J21">SUM(D22:D29)</f>
        <v>0</v>
      </c>
      <c r="E21" s="545">
        <f t="shared" si="4"/>
        <v>0</v>
      </c>
      <c r="F21" s="621">
        <f t="shared" si="4"/>
        <v>0</v>
      </c>
      <c r="G21" s="535">
        <f t="shared" si="4"/>
        <v>0</v>
      </c>
      <c r="H21" s="621">
        <f t="shared" si="4"/>
        <v>0</v>
      </c>
      <c r="I21" s="600">
        <f t="shared" si="4"/>
        <v>0</v>
      </c>
      <c r="J21" s="580">
        <f t="shared" si="4"/>
        <v>0</v>
      </c>
      <c r="K21" s="452">
        <f t="shared" si="1"/>
        <v>8516912</v>
      </c>
    </row>
    <row r="22" spans="1:11" ht="15">
      <c r="A22" s="445" t="s">
        <v>186</v>
      </c>
      <c r="B22" s="453" t="s">
        <v>332</v>
      </c>
      <c r="C22" s="523">
        <v>8105423</v>
      </c>
      <c r="D22" s="454">
        <v>0</v>
      </c>
      <c r="E22" s="546">
        <v>0</v>
      </c>
      <c r="F22" s="622">
        <v>0</v>
      </c>
      <c r="G22" s="560">
        <v>0</v>
      </c>
      <c r="H22" s="642">
        <v>0</v>
      </c>
      <c r="I22" s="601"/>
      <c r="J22" s="579">
        <v>0</v>
      </c>
      <c r="K22" s="455">
        <f t="shared" si="1"/>
        <v>8105423</v>
      </c>
    </row>
    <row r="23" spans="1:11" ht="15">
      <c r="A23" s="456" t="s">
        <v>187</v>
      </c>
      <c r="B23" s="457" t="s">
        <v>333</v>
      </c>
      <c r="C23" s="525">
        <v>0</v>
      </c>
      <c r="D23" s="458">
        <v>0</v>
      </c>
      <c r="E23" s="547">
        <v>0</v>
      </c>
      <c r="F23" s="623">
        <v>0</v>
      </c>
      <c r="G23" s="561">
        <v>0</v>
      </c>
      <c r="H23" s="623">
        <v>0</v>
      </c>
      <c r="I23" s="602"/>
      <c r="J23" s="581">
        <v>0</v>
      </c>
      <c r="K23" s="459">
        <f t="shared" si="1"/>
        <v>0</v>
      </c>
    </row>
    <row r="24" spans="1:11" ht="15">
      <c r="A24" s="456" t="s">
        <v>189</v>
      </c>
      <c r="B24" s="457" t="s">
        <v>334</v>
      </c>
      <c r="C24" s="525">
        <v>342989</v>
      </c>
      <c r="D24" s="458">
        <v>0</v>
      </c>
      <c r="E24" s="547">
        <v>0</v>
      </c>
      <c r="F24" s="623">
        <v>0</v>
      </c>
      <c r="G24" s="561">
        <v>0</v>
      </c>
      <c r="H24" s="623">
        <v>0</v>
      </c>
      <c r="I24" s="602"/>
      <c r="J24" s="581">
        <v>0</v>
      </c>
      <c r="K24" s="459">
        <f t="shared" si="1"/>
        <v>342989</v>
      </c>
    </row>
    <row r="25" spans="1:11" ht="15">
      <c r="A25" s="456" t="s">
        <v>191</v>
      </c>
      <c r="B25" s="457" t="s">
        <v>335</v>
      </c>
      <c r="C25" s="525">
        <v>10000</v>
      </c>
      <c r="D25" s="458">
        <v>0</v>
      </c>
      <c r="E25" s="547">
        <v>0</v>
      </c>
      <c r="F25" s="623">
        <v>0</v>
      </c>
      <c r="G25" s="561">
        <v>0</v>
      </c>
      <c r="H25" s="623">
        <v>0</v>
      </c>
      <c r="I25" s="602"/>
      <c r="J25" s="581">
        <v>0</v>
      </c>
      <c r="K25" s="459">
        <f t="shared" si="1"/>
        <v>10000</v>
      </c>
    </row>
    <row r="26" spans="1:11" ht="15">
      <c r="A26" s="456" t="s">
        <v>193</v>
      </c>
      <c r="B26" s="457" t="s">
        <v>336</v>
      </c>
      <c r="C26" s="525">
        <v>15660</v>
      </c>
      <c r="D26" s="458">
        <v>0</v>
      </c>
      <c r="E26" s="547">
        <v>0</v>
      </c>
      <c r="F26" s="623">
        <v>0</v>
      </c>
      <c r="G26" s="561">
        <v>0</v>
      </c>
      <c r="H26" s="623">
        <v>0</v>
      </c>
      <c r="I26" s="602"/>
      <c r="J26" s="581">
        <v>0</v>
      </c>
      <c r="K26" s="459">
        <f t="shared" si="1"/>
        <v>15660</v>
      </c>
    </row>
    <row r="27" spans="1:11" ht="15">
      <c r="A27" s="456" t="s">
        <v>195</v>
      </c>
      <c r="B27" s="457" t="s">
        <v>337</v>
      </c>
      <c r="C27" s="525">
        <v>16500</v>
      </c>
      <c r="D27" s="458">
        <v>0</v>
      </c>
      <c r="E27" s="547">
        <v>0</v>
      </c>
      <c r="F27" s="623">
        <v>0</v>
      </c>
      <c r="G27" s="561">
        <v>0</v>
      </c>
      <c r="H27" s="623">
        <v>0</v>
      </c>
      <c r="I27" s="602"/>
      <c r="J27" s="581">
        <v>0</v>
      </c>
      <c r="K27" s="459">
        <f t="shared" si="1"/>
        <v>16500</v>
      </c>
    </row>
    <row r="28" spans="1:11" ht="15">
      <c r="A28" s="460" t="s">
        <v>197</v>
      </c>
      <c r="B28" s="461" t="s">
        <v>338</v>
      </c>
      <c r="C28" s="525">
        <v>17621</v>
      </c>
      <c r="D28" s="458">
        <v>0</v>
      </c>
      <c r="E28" s="547">
        <v>0</v>
      </c>
      <c r="F28" s="623">
        <v>0</v>
      </c>
      <c r="G28" s="561">
        <v>0</v>
      </c>
      <c r="H28" s="623">
        <v>0</v>
      </c>
      <c r="I28" s="602"/>
      <c r="J28" s="581">
        <v>0</v>
      </c>
      <c r="K28" s="459">
        <f t="shared" si="1"/>
        <v>17621</v>
      </c>
    </row>
    <row r="29" spans="1:11" ht="15">
      <c r="A29" s="462" t="s">
        <v>199</v>
      </c>
      <c r="B29" s="461" t="s">
        <v>339</v>
      </c>
      <c r="C29" s="526">
        <v>8719</v>
      </c>
      <c r="D29" s="463">
        <v>0</v>
      </c>
      <c r="E29" s="548">
        <v>0</v>
      </c>
      <c r="F29" s="624">
        <v>0</v>
      </c>
      <c r="G29" s="562">
        <v>0</v>
      </c>
      <c r="H29" s="643">
        <v>0</v>
      </c>
      <c r="I29" s="603"/>
      <c r="J29" s="582">
        <v>0</v>
      </c>
      <c r="K29" s="464">
        <f t="shared" si="1"/>
        <v>8719</v>
      </c>
    </row>
    <row r="30" spans="1:11" ht="15">
      <c r="A30" s="449" t="s">
        <v>201</v>
      </c>
      <c r="B30" s="450" t="s">
        <v>340</v>
      </c>
      <c r="C30" s="524">
        <f aca="true" t="shared" si="5" ref="C30:J30">SUM(C31:C39)</f>
        <v>1544029</v>
      </c>
      <c r="D30" s="451">
        <f t="shared" si="5"/>
        <v>0</v>
      </c>
      <c r="E30" s="545">
        <f t="shared" si="5"/>
        <v>518400</v>
      </c>
      <c r="F30" s="621">
        <f t="shared" si="5"/>
        <v>0</v>
      </c>
      <c r="G30" s="535">
        <f t="shared" si="5"/>
        <v>2000</v>
      </c>
      <c r="H30" s="621">
        <f t="shared" si="5"/>
        <v>0</v>
      </c>
      <c r="I30" s="535">
        <f t="shared" si="5"/>
        <v>2750</v>
      </c>
      <c r="J30" s="580">
        <f t="shared" si="5"/>
        <v>0</v>
      </c>
      <c r="K30" s="452">
        <f t="shared" si="1"/>
        <v>2067179</v>
      </c>
    </row>
    <row r="31" spans="1:11" ht="15">
      <c r="A31" s="445" t="s">
        <v>203</v>
      </c>
      <c r="B31" s="465" t="s">
        <v>341</v>
      </c>
      <c r="C31" s="523">
        <v>100500</v>
      </c>
      <c r="D31" s="454">
        <v>0</v>
      </c>
      <c r="E31" s="546">
        <v>0</v>
      </c>
      <c r="F31" s="622">
        <v>0</v>
      </c>
      <c r="G31" s="560">
        <v>0</v>
      </c>
      <c r="H31" s="642">
        <v>0</v>
      </c>
      <c r="I31" s="601"/>
      <c r="J31" s="579">
        <v>0</v>
      </c>
      <c r="K31" s="455">
        <f t="shared" si="1"/>
        <v>100500</v>
      </c>
    </row>
    <row r="32" spans="1:11" ht="15">
      <c r="A32" s="456" t="s">
        <v>205</v>
      </c>
      <c r="B32" s="453" t="s">
        <v>342</v>
      </c>
      <c r="C32" s="527">
        <v>0</v>
      </c>
      <c r="D32" s="466">
        <v>0</v>
      </c>
      <c r="E32" s="549">
        <v>518400</v>
      </c>
      <c r="F32" s="625">
        <v>0</v>
      </c>
      <c r="G32" s="563">
        <v>0</v>
      </c>
      <c r="H32" s="644">
        <v>0</v>
      </c>
      <c r="I32" s="575">
        <v>2750</v>
      </c>
      <c r="J32" s="583">
        <v>0</v>
      </c>
      <c r="K32" s="467">
        <f t="shared" si="1"/>
        <v>521150</v>
      </c>
    </row>
    <row r="33" spans="1:11" ht="15">
      <c r="A33" s="456" t="s">
        <v>207</v>
      </c>
      <c r="B33" s="457" t="s">
        <v>343</v>
      </c>
      <c r="C33" s="527">
        <v>0</v>
      </c>
      <c r="D33" s="466">
        <v>0</v>
      </c>
      <c r="E33" s="549">
        <v>0</v>
      </c>
      <c r="F33" s="625">
        <v>0</v>
      </c>
      <c r="G33" s="563">
        <v>0</v>
      </c>
      <c r="H33" s="644">
        <v>0</v>
      </c>
      <c r="I33" s="604"/>
      <c r="J33" s="583">
        <v>0</v>
      </c>
      <c r="K33" s="467">
        <f t="shared" si="1"/>
        <v>0</v>
      </c>
    </row>
    <row r="34" spans="1:11" ht="15">
      <c r="A34" s="456" t="s">
        <v>209</v>
      </c>
      <c r="B34" s="457" t="s">
        <v>344</v>
      </c>
      <c r="C34" s="528">
        <v>172800</v>
      </c>
      <c r="D34" s="458">
        <v>0</v>
      </c>
      <c r="E34" s="547">
        <v>0</v>
      </c>
      <c r="F34" s="626">
        <v>0</v>
      </c>
      <c r="G34" s="564">
        <v>0</v>
      </c>
      <c r="H34" s="645">
        <v>0</v>
      </c>
      <c r="I34" s="602"/>
      <c r="J34" s="584">
        <v>0</v>
      </c>
      <c r="K34" s="459">
        <f t="shared" si="1"/>
        <v>172800</v>
      </c>
    </row>
    <row r="35" spans="1:11" ht="15">
      <c r="A35" s="456" t="s">
        <v>211</v>
      </c>
      <c r="B35" s="468" t="s">
        <v>345</v>
      </c>
      <c r="C35" s="528">
        <v>58330</v>
      </c>
      <c r="D35" s="458">
        <v>0</v>
      </c>
      <c r="E35" s="547">
        <v>0</v>
      </c>
      <c r="F35" s="626">
        <v>0</v>
      </c>
      <c r="G35" s="564">
        <v>0</v>
      </c>
      <c r="H35" s="645">
        <v>0</v>
      </c>
      <c r="I35" s="602"/>
      <c r="J35" s="584">
        <v>0</v>
      </c>
      <c r="K35" s="459">
        <f t="shared" si="1"/>
        <v>58330</v>
      </c>
    </row>
    <row r="36" spans="1:11" ht="15">
      <c r="A36" s="456" t="s">
        <v>213</v>
      </c>
      <c r="B36" s="457" t="s">
        <v>346</v>
      </c>
      <c r="C36" s="529">
        <v>125000</v>
      </c>
      <c r="D36" s="469">
        <v>0</v>
      </c>
      <c r="E36" s="550">
        <v>0</v>
      </c>
      <c r="F36" s="627">
        <v>0</v>
      </c>
      <c r="G36" s="565">
        <v>0</v>
      </c>
      <c r="H36" s="646">
        <v>0</v>
      </c>
      <c r="I36" s="605"/>
      <c r="J36" s="585">
        <v>0</v>
      </c>
      <c r="K36" s="470">
        <f t="shared" si="1"/>
        <v>125000</v>
      </c>
    </row>
    <row r="37" spans="1:11" ht="15">
      <c r="A37" s="456" t="s">
        <v>215</v>
      </c>
      <c r="B37" s="457" t="s">
        <v>347</v>
      </c>
      <c r="C37" s="529">
        <v>1087399</v>
      </c>
      <c r="D37" s="469">
        <v>0</v>
      </c>
      <c r="E37" s="550">
        <v>0</v>
      </c>
      <c r="F37" s="627">
        <v>0</v>
      </c>
      <c r="G37" s="565">
        <v>0</v>
      </c>
      <c r="H37" s="646">
        <v>0</v>
      </c>
      <c r="I37" s="605"/>
      <c r="J37" s="585">
        <v>0</v>
      </c>
      <c r="K37" s="470">
        <f t="shared" si="1"/>
        <v>1087399</v>
      </c>
    </row>
    <row r="38" spans="1:11" ht="15">
      <c r="A38" s="456" t="s">
        <v>217</v>
      </c>
      <c r="B38" s="457" t="s">
        <v>348</v>
      </c>
      <c r="C38" s="528">
        <v>0</v>
      </c>
      <c r="D38" s="458">
        <v>0</v>
      </c>
      <c r="E38" s="547">
        <v>0</v>
      </c>
      <c r="F38" s="626">
        <v>0</v>
      </c>
      <c r="G38" s="564">
        <v>2000</v>
      </c>
      <c r="H38" s="645">
        <v>0</v>
      </c>
      <c r="I38" s="602"/>
      <c r="J38" s="584">
        <v>0</v>
      </c>
      <c r="K38" s="459">
        <f t="shared" si="1"/>
        <v>2000</v>
      </c>
    </row>
    <row r="39" spans="1:11" ht="15">
      <c r="A39" s="460" t="s">
        <v>219</v>
      </c>
      <c r="B39" s="457" t="s">
        <v>349</v>
      </c>
      <c r="C39" s="526">
        <v>0</v>
      </c>
      <c r="D39" s="463">
        <v>0</v>
      </c>
      <c r="E39" s="548">
        <v>0</v>
      </c>
      <c r="F39" s="624">
        <v>0</v>
      </c>
      <c r="G39" s="562">
        <v>0</v>
      </c>
      <c r="H39" s="643">
        <v>0</v>
      </c>
      <c r="I39" s="603"/>
      <c r="J39" s="582">
        <v>0</v>
      </c>
      <c r="K39" s="464">
        <f t="shared" si="1"/>
        <v>0</v>
      </c>
    </row>
    <row r="40" spans="1:11" ht="18">
      <c r="A40" s="441" t="s">
        <v>220</v>
      </c>
      <c r="B40" s="442" t="s">
        <v>350</v>
      </c>
      <c r="C40" s="522">
        <f aca="true" t="shared" si="6" ref="C40:J40">SUM(C41:C41)</f>
        <v>0</v>
      </c>
      <c r="D40" s="443">
        <f t="shared" si="6"/>
        <v>234494.6</v>
      </c>
      <c r="E40" s="543">
        <f t="shared" si="6"/>
        <v>0</v>
      </c>
      <c r="F40" s="619">
        <f t="shared" si="6"/>
        <v>0</v>
      </c>
      <c r="G40" s="531">
        <f t="shared" si="6"/>
        <v>0</v>
      </c>
      <c r="H40" s="619">
        <f t="shared" si="6"/>
        <v>0</v>
      </c>
      <c r="I40" s="598">
        <f t="shared" si="6"/>
        <v>0</v>
      </c>
      <c r="J40" s="578">
        <f t="shared" si="6"/>
        <v>0</v>
      </c>
      <c r="K40" s="444">
        <f t="shared" si="1"/>
        <v>234494.6</v>
      </c>
    </row>
    <row r="41" spans="1:11" ht="15">
      <c r="A41" s="445" t="s">
        <v>222</v>
      </c>
      <c r="B41" s="446" t="s">
        <v>351</v>
      </c>
      <c r="C41" s="523">
        <v>0</v>
      </c>
      <c r="D41" s="671">
        <f>275876-D70</f>
        <v>234494.6</v>
      </c>
      <c r="E41" s="544">
        <v>0</v>
      </c>
      <c r="F41" s="620">
        <v>0</v>
      </c>
      <c r="G41" s="559">
        <v>0</v>
      </c>
      <c r="H41" s="641">
        <v>0</v>
      </c>
      <c r="I41" s="599">
        <v>0</v>
      </c>
      <c r="J41" s="579">
        <v>0</v>
      </c>
      <c r="K41" s="448">
        <f t="shared" si="1"/>
        <v>234494.6</v>
      </c>
    </row>
    <row r="42" spans="1:11" ht="15">
      <c r="A42" s="471" t="s">
        <v>224</v>
      </c>
      <c r="B42" s="472" t="s">
        <v>352</v>
      </c>
      <c r="C42" s="530">
        <f aca="true" t="shared" si="7" ref="C42:J42">SUM(C44:C45)</f>
        <v>0</v>
      </c>
      <c r="D42" s="473">
        <f t="shared" si="7"/>
        <v>0</v>
      </c>
      <c r="E42" s="551">
        <f t="shared" si="7"/>
        <v>0</v>
      </c>
      <c r="F42" s="628">
        <f t="shared" si="7"/>
        <v>0</v>
      </c>
      <c r="G42" s="566">
        <f t="shared" si="7"/>
        <v>1000</v>
      </c>
      <c r="H42" s="647">
        <f t="shared" si="7"/>
        <v>0</v>
      </c>
      <c r="I42" s="606">
        <f t="shared" si="7"/>
        <v>0</v>
      </c>
      <c r="J42" s="586">
        <f t="shared" si="7"/>
        <v>0</v>
      </c>
      <c r="K42" s="440">
        <f t="shared" si="1"/>
        <v>1000</v>
      </c>
    </row>
    <row r="43" spans="1:11" ht="15">
      <c r="A43" s="443" t="s">
        <v>226</v>
      </c>
      <c r="B43" s="474" t="s">
        <v>353</v>
      </c>
      <c r="C43" s="531">
        <f aca="true" t="shared" si="8" ref="C43:J43">SUM(C44:C45)</f>
        <v>0</v>
      </c>
      <c r="D43" s="475">
        <f t="shared" si="8"/>
        <v>0</v>
      </c>
      <c r="E43" s="522">
        <f t="shared" si="8"/>
        <v>0</v>
      </c>
      <c r="F43" s="629">
        <f t="shared" si="8"/>
        <v>0</v>
      </c>
      <c r="G43" s="567">
        <f t="shared" si="8"/>
        <v>1000</v>
      </c>
      <c r="H43" s="648">
        <f t="shared" si="8"/>
        <v>0</v>
      </c>
      <c r="I43" s="607">
        <f t="shared" si="8"/>
        <v>0</v>
      </c>
      <c r="J43" s="587">
        <f t="shared" si="8"/>
        <v>0</v>
      </c>
      <c r="K43" s="444">
        <f t="shared" si="1"/>
        <v>1000</v>
      </c>
    </row>
    <row r="44" spans="1:11" ht="15">
      <c r="A44" s="476" t="s">
        <v>228</v>
      </c>
      <c r="B44" s="477" t="s">
        <v>354</v>
      </c>
      <c r="C44" s="532"/>
      <c r="D44" s="478"/>
      <c r="E44" s="552">
        <v>0</v>
      </c>
      <c r="F44" s="630">
        <v>0</v>
      </c>
      <c r="G44" s="568">
        <v>0</v>
      </c>
      <c r="H44" s="649">
        <v>0</v>
      </c>
      <c r="I44" s="608">
        <v>0</v>
      </c>
      <c r="J44" s="588">
        <v>0</v>
      </c>
      <c r="K44" s="479">
        <f t="shared" si="1"/>
        <v>0</v>
      </c>
    </row>
    <row r="45" spans="1:11" ht="15">
      <c r="A45" s="480" t="s">
        <v>230</v>
      </c>
      <c r="B45" s="481" t="s">
        <v>355</v>
      </c>
      <c r="C45" s="533"/>
      <c r="D45" s="482"/>
      <c r="E45" s="553">
        <v>0</v>
      </c>
      <c r="F45" s="631">
        <v>0</v>
      </c>
      <c r="G45" s="676">
        <v>1000</v>
      </c>
      <c r="H45" s="650">
        <v>0</v>
      </c>
      <c r="I45" s="609">
        <v>0</v>
      </c>
      <c r="J45" s="589">
        <v>0</v>
      </c>
      <c r="K45" s="483">
        <f t="shared" si="1"/>
        <v>1000</v>
      </c>
    </row>
    <row r="46" spans="1:11" ht="15">
      <c r="A46" s="484" t="s">
        <v>232</v>
      </c>
      <c r="B46" s="485" t="s">
        <v>356</v>
      </c>
      <c r="C46" s="534">
        <f aca="true" t="shared" si="9" ref="C46:J46">C48+C53</f>
        <v>0</v>
      </c>
      <c r="D46" s="486">
        <f t="shared" si="9"/>
        <v>0</v>
      </c>
      <c r="E46" s="521">
        <f t="shared" si="9"/>
        <v>0</v>
      </c>
      <c r="F46" s="632">
        <f t="shared" si="9"/>
        <v>0</v>
      </c>
      <c r="G46" s="570">
        <f t="shared" si="9"/>
        <v>0</v>
      </c>
      <c r="H46" s="651">
        <f t="shared" si="9"/>
        <v>0</v>
      </c>
      <c r="I46" s="610">
        <f t="shared" si="9"/>
        <v>29940</v>
      </c>
      <c r="J46" s="590">
        <f t="shared" si="9"/>
        <v>0</v>
      </c>
      <c r="K46" s="440">
        <f t="shared" si="1"/>
        <v>29940</v>
      </c>
    </row>
    <row r="47" spans="1:11" ht="15">
      <c r="A47" s="487" t="s">
        <v>234</v>
      </c>
      <c r="B47" s="488" t="s">
        <v>357</v>
      </c>
      <c r="C47" s="531">
        <f aca="true" t="shared" si="10" ref="C47:J47">C48+C53</f>
        <v>0</v>
      </c>
      <c r="D47" s="475">
        <f t="shared" si="10"/>
        <v>0</v>
      </c>
      <c r="E47" s="522">
        <f t="shared" si="10"/>
        <v>0</v>
      </c>
      <c r="F47" s="629">
        <f t="shared" si="10"/>
        <v>0</v>
      </c>
      <c r="G47" s="567">
        <f t="shared" si="10"/>
        <v>0</v>
      </c>
      <c r="H47" s="648">
        <f t="shared" si="10"/>
        <v>0</v>
      </c>
      <c r="I47" s="607">
        <f t="shared" si="10"/>
        <v>29940</v>
      </c>
      <c r="J47" s="587">
        <f t="shared" si="10"/>
        <v>0</v>
      </c>
      <c r="K47" s="444">
        <f t="shared" si="1"/>
        <v>29940</v>
      </c>
    </row>
    <row r="48" spans="1:11" ht="15">
      <c r="A48" s="449" t="s">
        <v>236</v>
      </c>
      <c r="B48" s="450" t="s">
        <v>358</v>
      </c>
      <c r="C48" s="535">
        <f aca="true" t="shared" si="11" ref="C48:J48">SUM(C49:C52)</f>
        <v>0</v>
      </c>
      <c r="D48" s="489">
        <f t="shared" si="11"/>
        <v>0</v>
      </c>
      <c r="E48" s="524">
        <f t="shared" si="11"/>
        <v>0</v>
      </c>
      <c r="F48" s="633">
        <f t="shared" si="11"/>
        <v>0</v>
      </c>
      <c r="G48" s="571">
        <f t="shared" si="11"/>
        <v>0</v>
      </c>
      <c r="H48" s="652">
        <f t="shared" si="11"/>
        <v>0</v>
      </c>
      <c r="I48" s="611">
        <f t="shared" si="11"/>
        <v>3940</v>
      </c>
      <c r="J48" s="591">
        <f t="shared" si="11"/>
        <v>0</v>
      </c>
      <c r="K48" s="452">
        <f t="shared" si="1"/>
        <v>3940</v>
      </c>
    </row>
    <row r="49" spans="1:11" ht="15">
      <c r="A49" s="476" t="s">
        <v>238</v>
      </c>
      <c r="B49" s="477" t="s">
        <v>359</v>
      </c>
      <c r="C49" s="532"/>
      <c r="D49" s="478">
        <v>0</v>
      </c>
      <c r="E49" s="552"/>
      <c r="F49" s="630"/>
      <c r="G49" s="568">
        <v>0</v>
      </c>
      <c r="H49" s="649">
        <v>0</v>
      </c>
      <c r="I49" s="608"/>
      <c r="J49" s="588">
        <v>0</v>
      </c>
      <c r="K49" s="479">
        <f t="shared" si="1"/>
        <v>0</v>
      </c>
    </row>
    <row r="50" spans="1:11" ht="15">
      <c r="A50" s="490" t="s">
        <v>240</v>
      </c>
      <c r="B50" s="491" t="s">
        <v>360</v>
      </c>
      <c r="C50" s="536">
        <v>0</v>
      </c>
      <c r="D50" s="492">
        <v>0</v>
      </c>
      <c r="E50" s="554">
        <v>0</v>
      </c>
      <c r="F50" s="634">
        <v>0</v>
      </c>
      <c r="G50" s="572">
        <v>0</v>
      </c>
      <c r="H50" s="653">
        <v>0</v>
      </c>
      <c r="I50" s="612">
        <v>3940</v>
      </c>
      <c r="J50" s="592">
        <v>0</v>
      </c>
      <c r="K50" s="493">
        <f t="shared" si="1"/>
        <v>3940</v>
      </c>
    </row>
    <row r="51" spans="1:11" ht="15">
      <c r="A51" s="490" t="s">
        <v>242</v>
      </c>
      <c r="B51" s="491" t="s">
        <v>361</v>
      </c>
      <c r="C51" s="536"/>
      <c r="D51" s="492">
        <v>0</v>
      </c>
      <c r="E51" s="554"/>
      <c r="F51" s="634"/>
      <c r="G51" s="572"/>
      <c r="H51" s="653"/>
      <c r="I51" s="612"/>
      <c r="J51" s="592"/>
      <c r="K51" s="493">
        <f t="shared" si="1"/>
        <v>0</v>
      </c>
    </row>
    <row r="52" spans="1:11" ht="15">
      <c r="A52" s="480" t="s">
        <v>244</v>
      </c>
      <c r="B52" s="481" t="s">
        <v>362</v>
      </c>
      <c r="C52" s="533"/>
      <c r="D52" s="482"/>
      <c r="E52" s="553"/>
      <c r="F52" s="631"/>
      <c r="G52" s="569"/>
      <c r="H52" s="650"/>
      <c r="I52" s="609"/>
      <c r="J52" s="589"/>
      <c r="K52" s="494">
        <f t="shared" si="1"/>
        <v>0</v>
      </c>
    </row>
    <row r="53" spans="1:11" ht="15">
      <c r="A53" s="449" t="s">
        <v>246</v>
      </c>
      <c r="B53" s="450" t="s">
        <v>363</v>
      </c>
      <c r="C53" s="535">
        <f aca="true" t="shared" si="12" ref="C53:J53">SUM(C54:C57)</f>
        <v>0</v>
      </c>
      <c r="D53" s="489">
        <f t="shared" si="12"/>
        <v>0</v>
      </c>
      <c r="E53" s="524">
        <f t="shared" si="12"/>
        <v>0</v>
      </c>
      <c r="F53" s="633">
        <f t="shared" si="12"/>
        <v>0</v>
      </c>
      <c r="G53" s="571">
        <f t="shared" si="12"/>
        <v>0</v>
      </c>
      <c r="H53" s="652">
        <f t="shared" si="12"/>
        <v>0</v>
      </c>
      <c r="I53" s="611">
        <f t="shared" si="12"/>
        <v>26000</v>
      </c>
      <c r="J53" s="591">
        <f t="shared" si="12"/>
        <v>0</v>
      </c>
      <c r="K53" s="452">
        <f t="shared" si="1"/>
        <v>26000</v>
      </c>
    </row>
    <row r="54" spans="1:11" ht="15">
      <c r="A54" s="476" t="s">
        <v>248</v>
      </c>
      <c r="B54" s="477" t="s">
        <v>364</v>
      </c>
      <c r="C54" s="532"/>
      <c r="D54" s="478">
        <v>0</v>
      </c>
      <c r="E54" s="552"/>
      <c r="F54" s="630">
        <v>0</v>
      </c>
      <c r="G54" s="568"/>
      <c r="H54" s="649"/>
      <c r="I54" s="608">
        <v>1350</v>
      </c>
      <c r="J54" s="588"/>
      <c r="K54" s="479">
        <f t="shared" si="1"/>
        <v>1350</v>
      </c>
    </row>
    <row r="55" spans="1:11" ht="15">
      <c r="A55" s="490" t="s">
        <v>249</v>
      </c>
      <c r="B55" s="491" t="s">
        <v>365</v>
      </c>
      <c r="C55" s="536"/>
      <c r="D55" s="492">
        <v>0</v>
      </c>
      <c r="E55" s="554"/>
      <c r="F55" s="634"/>
      <c r="G55" s="572">
        <v>0</v>
      </c>
      <c r="H55" s="653">
        <v>0</v>
      </c>
      <c r="I55" s="612">
        <v>24650</v>
      </c>
      <c r="J55" s="592">
        <v>0</v>
      </c>
      <c r="K55" s="493">
        <f t="shared" si="1"/>
        <v>24650</v>
      </c>
    </row>
    <row r="56" spans="1:11" ht="15">
      <c r="A56" s="490" t="s">
        <v>251</v>
      </c>
      <c r="B56" s="491" t="s">
        <v>366</v>
      </c>
      <c r="C56" s="536"/>
      <c r="D56" s="492"/>
      <c r="E56" s="554">
        <v>0</v>
      </c>
      <c r="F56" s="634">
        <v>0</v>
      </c>
      <c r="G56" s="572">
        <v>0</v>
      </c>
      <c r="H56" s="653">
        <v>0</v>
      </c>
      <c r="I56" s="612">
        <v>0</v>
      </c>
      <c r="J56" s="592">
        <v>0</v>
      </c>
      <c r="K56" s="493">
        <f t="shared" si="1"/>
        <v>0</v>
      </c>
    </row>
    <row r="57" spans="1:11" ht="15">
      <c r="A57" s="480" t="s">
        <v>253</v>
      </c>
      <c r="B57" s="481" t="s">
        <v>367</v>
      </c>
      <c r="C57" s="533"/>
      <c r="D57" s="482">
        <v>0</v>
      </c>
      <c r="E57" s="553"/>
      <c r="F57" s="631"/>
      <c r="G57" s="569"/>
      <c r="H57" s="650"/>
      <c r="I57" s="609">
        <v>0</v>
      </c>
      <c r="J57" s="589"/>
      <c r="K57" s="494">
        <f t="shared" si="1"/>
        <v>0</v>
      </c>
    </row>
    <row r="58" spans="1:11" ht="15">
      <c r="A58" s="484" t="s">
        <v>254</v>
      </c>
      <c r="B58" s="485" t="s">
        <v>368</v>
      </c>
      <c r="C58" s="534">
        <f>C59+C61</f>
        <v>0</v>
      </c>
      <c r="D58" s="439">
        <f aca="true" t="shared" si="13" ref="D58:J58">D59+D61</f>
        <v>0</v>
      </c>
      <c r="E58" s="534">
        <f t="shared" si="13"/>
        <v>0</v>
      </c>
      <c r="F58" s="618">
        <f t="shared" si="13"/>
        <v>0</v>
      </c>
      <c r="G58" s="534">
        <f t="shared" si="13"/>
        <v>0</v>
      </c>
      <c r="H58" s="618">
        <f t="shared" si="13"/>
        <v>20000</v>
      </c>
      <c r="I58" s="597">
        <f t="shared" si="13"/>
        <v>0</v>
      </c>
      <c r="J58" s="577">
        <f t="shared" si="13"/>
        <v>24314</v>
      </c>
      <c r="K58" s="440">
        <f t="shared" si="1"/>
        <v>44314</v>
      </c>
    </row>
    <row r="59" spans="1:11" ht="15">
      <c r="A59" s="487" t="s">
        <v>256</v>
      </c>
      <c r="B59" s="488" t="s">
        <v>369</v>
      </c>
      <c r="C59" s="531">
        <f>C60</f>
        <v>0</v>
      </c>
      <c r="D59" s="443">
        <f aca="true" t="shared" si="14" ref="D59:J59">D60</f>
        <v>0</v>
      </c>
      <c r="E59" s="531">
        <f t="shared" si="14"/>
        <v>0</v>
      </c>
      <c r="F59" s="619">
        <f t="shared" si="14"/>
        <v>0</v>
      </c>
      <c r="G59" s="531">
        <f t="shared" si="14"/>
        <v>0</v>
      </c>
      <c r="H59" s="619">
        <f t="shared" si="14"/>
        <v>20000</v>
      </c>
      <c r="I59" s="598">
        <f t="shared" si="14"/>
        <v>0</v>
      </c>
      <c r="J59" s="578">
        <f t="shared" si="14"/>
        <v>0</v>
      </c>
      <c r="K59" s="495">
        <f t="shared" si="1"/>
        <v>20000</v>
      </c>
    </row>
    <row r="60" spans="1:11" ht="15">
      <c r="A60" s="484" t="s">
        <v>258</v>
      </c>
      <c r="B60" s="485" t="s">
        <v>370</v>
      </c>
      <c r="C60" s="534"/>
      <c r="D60" s="486"/>
      <c r="E60" s="521"/>
      <c r="F60" s="632"/>
      <c r="G60" s="570"/>
      <c r="H60" s="651">
        <v>20000</v>
      </c>
      <c r="I60" s="610"/>
      <c r="J60" s="590"/>
      <c r="K60" s="440">
        <f t="shared" si="1"/>
        <v>20000</v>
      </c>
    </row>
    <row r="61" spans="1:11" ht="15">
      <c r="A61" s="487" t="s">
        <v>260</v>
      </c>
      <c r="B61" s="488" t="s">
        <v>371</v>
      </c>
      <c r="C61" s="531">
        <f aca="true" t="shared" si="15" ref="C61:J61">SUM(C62:C64)</f>
        <v>0</v>
      </c>
      <c r="D61" s="475">
        <f t="shared" si="15"/>
        <v>0</v>
      </c>
      <c r="E61" s="522">
        <f t="shared" si="15"/>
        <v>0</v>
      </c>
      <c r="F61" s="629">
        <f t="shared" si="15"/>
        <v>0</v>
      </c>
      <c r="G61" s="567">
        <f t="shared" si="15"/>
        <v>0</v>
      </c>
      <c r="H61" s="648">
        <f t="shared" si="15"/>
        <v>0</v>
      </c>
      <c r="I61" s="607">
        <f t="shared" si="15"/>
        <v>0</v>
      </c>
      <c r="J61" s="587">
        <f t="shared" si="15"/>
        <v>24314</v>
      </c>
      <c r="K61" s="444">
        <f t="shared" si="1"/>
        <v>24314</v>
      </c>
    </row>
    <row r="62" spans="1:11" ht="15">
      <c r="A62" s="476" t="s">
        <v>262</v>
      </c>
      <c r="B62" s="477" t="s">
        <v>372</v>
      </c>
      <c r="C62" s="532"/>
      <c r="D62" s="478">
        <v>0</v>
      </c>
      <c r="E62" s="552"/>
      <c r="F62" s="630"/>
      <c r="G62" s="568">
        <v>0</v>
      </c>
      <c r="H62" s="649">
        <v>0</v>
      </c>
      <c r="I62" s="608">
        <v>0</v>
      </c>
      <c r="J62" s="588">
        <v>5742</v>
      </c>
      <c r="K62" s="479">
        <f t="shared" si="1"/>
        <v>5742</v>
      </c>
    </row>
    <row r="63" spans="1:11" ht="15">
      <c r="A63" s="490" t="s">
        <v>264</v>
      </c>
      <c r="B63" s="491" t="s">
        <v>373</v>
      </c>
      <c r="C63" s="536"/>
      <c r="D63" s="492"/>
      <c r="E63" s="554">
        <v>0</v>
      </c>
      <c r="F63" s="634">
        <v>0</v>
      </c>
      <c r="G63" s="572">
        <v>0</v>
      </c>
      <c r="H63" s="653">
        <v>0</v>
      </c>
      <c r="I63" s="612">
        <v>0</v>
      </c>
      <c r="J63" s="592">
        <v>7787.5</v>
      </c>
      <c r="K63" s="493">
        <f t="shared" si="1"/>
        <v>7787.5</v>
      </c>
    </row>
    <row r="64" spans="1:11" ht="15">
      <c r="A64" s="480" t="s">
        <v>266</v>
      </c>
      <c r="B64" s="481" t="s">
        <v>374</v>
      </c>
      <c r="C64" s="533"/>
      <c r="D64" s="482"/>
      <c r="E64" s="553">
        <v>0</v>
      </c>
      <c r="F64" s="631">
        <v>0</v>
      </c>
      <c r="G64" s="569">
        <v>0</v>
      </c>
      <c r="H64" s="650">
        <v>0</v>
      </c>
      <c r="I64" s="609">
        <v>0</v>
      </c>
      <c r="J64" s="589">
        <v>10784.5</v>
      </c>
      <c r="K64" s="496">
        <f t="shared" si="1"/>
        <v>10784.5</v>
      </c>
    </row>
    <row r="65" spans="1:11" ht="15">
      <c r="A65" s="497" t="s">
        <v>268</v>
      </c>
      <c r="B65" s="498" t="s">
        <v>375</v>
      </c>
      <c r="C65" s="537">
        <f>C66</f>
        <v>0</v>
      </c>
      <c r="D65" s="499">
        <f aca="true" t="shared" si="16" ref="D65:J65">D66</f>
        <v>361381.4</v>
      </c>
      <c r="E65" s="537">
        <f t="shared" si="16"/>
        <v>0</v>
      </c>
      <c r="F65" s="635">
        <f t="shared" si="16"/>
        <v>0</v>
      </c>
      <c r="G65" s="537">
        <f t="shared" si="16"/>
        <v>0</v>
      </c>
      <c r="H65" s="635">
        <f t="shared" si="16"/>
        <v>0</v>
      </c>
      <c r="I65" s="613">
        <f t="shared" si="16"/>
        <v>0</v>
      </c>
      <c r="J65" s="593">
        <f t="shared" si="16"/>
        <v>0</v>
      </c>
      <c r="K65" s="500">
        <f t="shared" si="1"/>
        <v>361381.4</v>
      </c>
    </row>
    <row r="66" spans="1:11" ht="15">
      <c r="A66" s="487" t="s">
        <v>270</v>
      </c>
      <c r="B66" s="488" t="s">
        <v>376</v>
      </c>
      <c r="C66" s="531">
        <f>C67+C76</f>
        <v>0</v>
      </c>
      <c r="D66" s="443">
        <f aca="true" t="shared" si="17" ref="D66:J66">D67+D76</f>
        <v>361381.4</v>
      </c>
      <c r="E66" s="531">
        <f t="shared" si="17"/>
        <v>0</v>
      </c>
      <c r="F66" s="619">
        <f t="shared" si="17"/>
        <v>0</v>
      </c>
      <c r="G66" s="531">
        <f t="shared" si="17"/>
        <v>0</v>
      </c>
      <c r="H66" s="619">
        <f t="shared" si="17"/>
        <v>0</v>
      </c>
      <c r="I66" s="598">
        <f t="shared" si="17"/>
        <v>0</v>
      </c>
      <c r="J66" s="578">
        <f t="shared" si="17"/>
        <v>0</v>
      </c>
      <c r="K66" s="444">
        <f t="shared" si="1"/>
        <v>361381.4</v>
      </c>
    </row>
    <row r="67" spans="1:11" ht="15">
      <c r="A67" s="449" t="s">
        <v>272</v>
      </c>
      <c r="B67" s="450" t="s">
        <v>331</v>
      </c>
      <c r="C67" s="535">
        <f>SUM(C68:C75)</f>
        <v>0</v>
      </c>
      <c r="D67" s="451">
        <f aca="true" t="shared" si="18" ref="D67:J67">SUM(D68:D75)</f>
        <v>157631.4</v>
      </c>
      <c r="E67" s="535">
        <f t="shared" si="18"/>
        <v>0</v>
      </c>
      <c r="F67" s="621">
        <f t="shared" si="18"/>
        <v>0</v>
      </c>
      <c r="G67" s="535">
        <f t="shared" si="18"/>
        <v>0</v>
      </c>
      <c r="H67" s="621">
        <f t="shared" si="18"/>
        <v>0</v>
      </c>
      <c r="I67" s="600">
        <f t="shared" si="18"/>
        <v>0</v>
      </c>
      <c r="J67" s="580">
        <f t="shared" si="18"/>
        <v>0</v>
      </c>
      <c r="K67" s="452">
        <f t="shared" si="1"/>
        <v>157631.4</v>
      </c>
    </row>
    <row r="68" spans="1:11" ht="15">
      <c r="A68" s="476" t="s">
        <v>274</v>
      </c>
      <c r="B68" s="453" t="s">
        <v>429</v>
      </c>
      <c r="C68" s="532"/>
      <c r="D68" s="478">
        <v>115410</v>
      </c>
      <c r="E68" s="552"/>
      <c r="F68" s="630"/>
      <c r="G68" s="568"/>
      <c r="H68" s="649"/>
      <c r="I68" s="608"/>
      <c r="J68" s="588"/>
      <c r="K68" s="479">
        <f t="shared" si="1"/>
        <v>115410</v>
      </c>
    </row>
    <row r="69" spans="1:11" ht="15">
      <c r="A69" s="490" t="s">
        <v>276</v>
      </c>
      <c r="B69" s="457" t="s">
        <v>377</v>
      </c>
      <c r="C69" s="536"/>
      <c r="D69" s="492">
        <v>840</v>
      </c>
      <c r="E69" s="554"/>
      <c r="F69" s="634"/>
      <c r="G69" s="572"/>
      <c r="H69" s="653"/>
      <c r="I69" s="612"/>
      <c r="J69" s="592"/>
      <c r="K69" s="493">
        <f t="shared" si="1"/>
        <v>840</v>
      </c>
    </row>
    <row r="70" spans="1:11" ht="15">
      <c r="A70" s="490" t="s">
        <v>278</v>
      </c>
      <c r="B70" s="457" t="s">
        <v>428</v>
      </c>
      <c r="C70" s="536">
        <v>0</v>
      </c>
      <c r="D70" s="492">
        <v>41381.4</v>
      </c>
      <c r="E70" s="554"/>
      <c r="F70" s="634"/>
      <c r="G70" s="572"/>
      <c r="H70" s="653"/>
      <c r="I70" s="612"/>
      <c r="J70" s="592"/>
      <c r="K70" s="493">
        <f t="shared" si="1"/>
        <v>41381.4</v>
      </c>
    </row>
    <row r="71" spans="1:11" ht="15">
      <c r="A71" s="490" t="s">
        <v>280</v>
      </c>
      <c r="B71" s="457" t="s">
        <v>378</v>
      </c>
      <c r="C71" s="536"/>
      <c r="D71" s="492">
        <v>0</v>
      </c>
      <c r="E71" s="554"/>
      <c r="F71" s="634"/>
      <c r="G71" s="572"/>
      <c r="H71" s="653"/>
      <c r="I71" s="612"/>
      <c r="J71" s="592"/>
      <c r="K71" s="493">
        <f t="shared" si="1"/>
        <v>0</v>
      </c>
    </row>
    <row r="72" spans="1:11" ht="15">
      <c r="A72" s="490" t="s">
        <v>282</v>
      </c>
      <c r="B72" s="457" t="s">
        <v>379</v>
      </c>
      <c r="C72" s="536"/>
      <c r="D72" s="492">
        <v>0</v>
      </c>
      <c r="E72" s="554"/>
      <c r="F72" s="634"/>
      <c r="G72" s="572"/>
      <c r="H72" s="653"/>
      <c r="I72" s="612"/>
      <c r="J72" s="592"/>
      <c r="K72" s="493">
        <f t="shared" si="1"/>
        <v>0</v>
      </c>
    </row>
    <row r="73" spans="1:11" ht="15">
      <c r="A73" s="490" t="s">
        <v>284</v>
      </c>
      <c r="B73" s="457" t="s">
        <v>380</v>
      </c>
      <c r="C73" s="536"/>
      <c r="D73" s="492">
        <v>0</v>
      </c>
      <c r="E73" s="554"/>
      <c r="F73" s="634"/>
      <c r="G73" s="572"/>
      <c r="H73" s="653"/>
      <c r="I73" s="612"/>
      <c r="J73" s="592"/>
      <c r="K73" s="493">
        <f t="shared" si="1"/>
        <v>0</v>
      </c>
    </row>
    <row r="74" spans="1:11" ht="15">
      <c r="A74" s="490" t="s">
        <v>286</v>
      </c>
      <c r="B74" s="468" t="s">
        <v>381</v>
      </c>
      <c r="C74" s="536"/>
      <c r="D74" s="492">
        <v>0</v>
      </c>
      <c r="E74" s="554"/>
      <c r="F74" s="634"/>
      <c r="G74" s="572"/>
      <c r="H74" s="653"/>
      <c r="I74" s="612"/>
      <c r="J74" s="592"/>
      <c r="K74" s="493">
        <f t="shared" si="1"/>
        <v>0</v>
      </c>
    </row>
    <row r="75" spans="1:11" ht="15">
      <c r="A75" s="490" t="s">
        <v>288</v>
      </c>
      <c r="B75" s="461" t="s">
        <v>382</v>
      </c>
      <c r="C75" s="536"/>
      <c r="D75" s="492">
        <v>0</v>
      </c>
      <c r="E75" s="554"/>
      <c r="F75" s="634"/>
      <c r="G75" s="572"/>
      <c r="H75" s="653"/>
      <c r="I75" s="612"/>
      <c r="J75" s="592"/>
      <c r="K75" s="493">
        <f t="shared" si="1"/>
        <v>0</v>
      </c>
    </row>
    <row r="76" spans="1:11" ht="15">
      <c r="A76" s="449" t="s">
        <v>290</v>
      </c>
      <c r="B76" s="450" t="s">
        <v>340</v>
      </c>
      <c r="C76" s="535">
        <f aca="true" t="shared" si="19" ref="C76:J76">SUM(C77:C86)</f>
        <v>0</v>
      </c>
      <c r="D76" s="451">
        <f t="shared" si="19"/>
        <v>203750</v>
      </c>
      <c r="E76" s="535">
        <f t="shared" si="19"/>
        <v>0</v>
      </c>
      <c r="F76" s="621">
        <f t="shared" si="19"/>
        <v>0</v>
      </c>
      <c r="G76" s="535">
        <f t="shared" si="19"/>
        <v>0</v>
      </c>
      <c r="H76" s="621">
        <f t="shared" si="19"/>
        <v>0</v>
      </c>
      <c r="I76" s="600">
        <f t="shared" si="19"/>
        <v>0</v>
      </c>
      <c r="J76" s="580">
        <f t="shared" si="19"/>
        <v>0</v>
      </c>
      <c r="K76" s="452">
        <f>C76+D76+E76+F76+G76+H76+I76+J76</f>
        <v>203750</v>
      </c>
    </row>
    <row r="77" spans="1:11" ht="15">
      <c r="A77" s="490">
        <v>62</v>
      </c>
      <c r="B77" s="465" t="s">
        <v>383</v>
      </c>
      <c r="C77" s="536"/>
      <c r="D77" s="492">
        <v>0</v>
      </c>
      <c r="E77" s="554"/>
      <c r="F77" s="634"/>
      <c r="G77" s="572"/>
      <c r="H77" s="653"/>
      <c r="I77" s="612"/>
      <c r="J77" s="592"/>
      <c r="K77" s="493">
        <f t="shared" si="1"/>
        <v>0</v>
      </c>
    </row>
    <row r="78" spans="1:11" ht="15">
      <c r="A78" s="490" t="s">
        <v>384</v>
      </c>
      <c r="B78" s="453" t="s">
        <v>385</v>
      </c>
      <c r="C78" s="536"/>
      <c r="D78" s="492">
        <v>0</v>
      </c>
      <c r="E78" s="554"/>
      <c r="F78" s="634"/>
      <c r="G78" s="572"/>
      <c r="H78" s="653">
        <v>0</v>
      </c>
      <c r="I78" s="612">
        <v>0</v>
      </c>
      <c r="J78" s="592">
        <v>0</v>
      </c>
      <c r="K78" s="493">
        <f t="shared" si="1"/>
        <v>0</v>
      </c>
    </row>
    <row r="79" spans="1:11" ht="15">
      <c r="A79" s="480" t="s">
        <v>386</v>
      </c>
      <c r="B79" s="457" t="s">
        <v>343</v>
      </c>
      <c r="C79" s="533"/>
      <c r="D79" s="482">
        <v>0</v>
      </c>
      <c r="E79" s="553"/>
      <c r="F79" s="631"/>
      <c r="G79" s="569"/>
      <c r="H79" s="650"/>
      <c r="I79" s="609"/>
      <c r="J79" s="589"/>
      <c r="K79" s="494">
        <f t="shared" si="1"/>
        <v>0</v>
      </c>
    </row>
    <row r="80" spans="1:11" ht="15">
      <c r="A80" s="476" t="s">
        <v>387</v>
      </c>
      <c r="B80" s="457" t="s">
        <v>388</v>
      </c>
      <c r="C80" s="532">
        <v>0</v>
      </c>
      <c r="D80" s="478">
        <v>0</v>
      </c>
      <c r="E80" s="552"/>
      <c r="F80" s="630"/>
      <c r="G80" s="568"/>
      <c r="H80" s="649"/>
      <c r="I80" s="608"/>
      <c r="J80" s="588"/>
      <c r="K80" s="479">
        <f t="shared" si="1"/>
        <v>0</v>
      </c>
    </row>
    <row r="81" spans="1:11" ht="15">
      <c r="A81" s="490" t="s">
        <v>389</v>
      </c>
      <c r="B81" s="465" t="s">
        <v>390</v>
      </c>
      <c r="C81" s="536">
        <v>0</v>
      </c>
      <c r="D81" s="492">
        <v>200000</v>
      </c>
      <c r="E81" s="554"/>
      <c r="F81" s="634"/>
      <c r="G81" s="572"/>
      <c r="H81" s="653"/>
      <c r="I81" s="612"/>
      <c r="J81" s="592"/>
      <c r="K81" s="493">
        <f aca="true" t="shared" si="20" ref="K81:K90">C81+D81+E81+F81+G81+H81+I81+J81</f>
        <v>200000</v>
      </c>
    </row>
    <row r="82" spans="1:11" ht="15">
      <c r="A82" s="490" t="s">
        <v>391</v>
      </c>
      <c r="B82" s="457" t="s">
        <v>392</v>
      </c>
      <c r="C82" s="536"/>
      <c r="D82" s="492">
        <v>3750</v>
      </c>
      <c r="E82" s="554"/>
      <c r="F82" s="634"/>
      <c r="G82" s="572"/>
      <c r="H82" s="653">
        <v>0</v>
      </c>
      <c r="I82" s="612">
        <v>0</v>
      </c>
      <c r="J82" s="592">
        <v>0</v>
      </c>
      <c r="K82" s="493">
        <f t="shared" si="20"/>
        <v>3750</v>
      </c>
    </row>
    <row r="83" spans="1:11" ht="15">
      <c r="A83" s="490" t="s">
        <v>393</v>
      </c>
      <c r="B83" s="468" t="s">
        <v>394</v>
      </c>
      <c r="C83" s="536"/>
      <c r="D83" s="492"/>
      <c r="E83" s="554"/>
      <c r="F83" s="634"/>
      <c r="G83" s="572"/>
      <c r="H83" s="653">
        <v>0</v>
      </c>
      <c r="I83" s="612">
        <v>0</v>
      </c>
      <c r="J83" s="592">
        <v>0</v>
      </c>
      <c r="K83" s="493">
        <f t="shared" si="20"/>
        <v>0</v>
      </c>
    </row>
    <row r="84" spans="1:11" ht="15">
      <c r="A84" s="490" t="s">
        <v>395</v>
      </c>
      <c r="B84" s="457" t="s">
        <v>396</v>
      </c>
      <c r="C84" s="536"/>
      <c r="D84" s="492"/>
      <c r="E84" s="554"/>
      <c r="F84" s="634"/>
      <c r="G84" s="572"/>
      <c r="H84" s="653">
        <v>0</v>
      </c>
      <c r="I84" s="612">
        <v>0</v>
      </c>
      <c r="J84" s="592">
        <v>0</v>
      </c>
      <c r="K84" s="493">
        <f t="shared" si="20"/>
        <v>0</v>
      </c>
    </row>
    <row r="85" spans="1:11" ht="15">
      <c r="A85" s="490" t="s">
        <v>397</v>
      </c>
      <c r="B85" s="457" t="s">
        <v>398</v>
      </c>
      <c r="C85" s="536"/>
      <c r="D85" s="492"/>
      <c r="E85" s="554"/>
      <c r="F85" s="634"/>
      <c r="G85" s="572"/>
      <c r="H85" s="653">
        <v>0</v>
      </c>
      <c r="I85" s="612">
        <v>0</v>
      </c>
      <c r="J85" s="592">
        <v>0</v>
      </c>
      <c r="K85" s="493">
        <f t="shared" si="20"/>
        <v>0</v>
      </c>
    </row>
    <row r="86" spans="1:11" ht="15">
      <c r="A86" s="501" t="s">
        <v>399</v>
      </c>
      <c r="B86" s="457" t="s">
        <v>400</v>
      </c>
      <c r="C86" s="538">
        <v>0</v>
      </c>
      <c r="D86" s="502">
        <v>0</v>
      </c>
      <c r="E86" s="555"/>
      <c r="F86" s="636"/>
      <c r="G86" s="573"/>
      <c r="H86" s="654"/>
      <c r="I86" s="614"/>
      <c r="J86" s="594"/>
      <c r="K86" s="452">
        <f t="shared" si="20"/>
        <v>0</v>
      </c>
    </row>
    <row r="87" spans="1:11" ht="15">
      <c r="A87" s="484" t="s">
        <v>401</v>
      </c>
      <c r="B87" s="485" t="s">
        <v>402</v>
      </c>
      <c r="C87" s="534">
        <f aca="true" t="shared" si="21" ref="C87:J87">C89</f>
        <v>2003</v>
      </c>
      <c r="D87" s="486">
        <f t="shared" si="21"/>
        <v>0</v>
      </c>
      <c r="E87" s="521">
        <f t="shared" si="21"/>
        <v>0</v>
      </c>
      <c r="F87" s="632">
        <f t="shared" si="21"/>
        <v>0</v>
      </c>
      <c r="G87" s="570">
        <f t="shared" si="21"/>
        <v>0</v>
      </c>
      <c r="H87" s="651">
        <f t="shared" si="21"/>
        <v>0</v>
      </c>
      <c r="I87" s="610">
        <f t="shared" si="21"/>
        <v>16300</v>
      </c>
      <c r="J87" s="590">
        <f t="shared" si="21"/>
        <v>5000</v>
      </c>
      <c r="K87" s="440">
        <f t="shared" si="20"/>
        <v>23303</v>
      </c>
    </row>
    <row r="88" spans="1:11" ht="15">
      <c r="A88" s="487" t="s">
        <v>403</v>
      </c>
      <c r="B88" s="488" t="s">
        <v>404</v>
      </c>
      <c r="C88" s="531">
        <f aca="true" t="shared" si="22" ref="C88:J88">SUM(C89:C89)</f>
        <v>2003</v>
      </c>
      <c r="D88" s="475">
        <f t="shared" si="22"/>
        <v>0</v>
      </c>
      <c r="E88" s="522">
        <f t="shared" si="22"/>
        <v>0</v>
      </c>
      <c r="F88" s="629">
        <f t="shared" si="22"/>
        <v>0</v>
      </c>
      <c r="G88" s="567">
        <f t="shared" si="22"/>
        <v>0</v>
      </c>
      <c r="H88" s="648">
        <f t="shared" si="22"/>
        <v>0</v>
      </c>
      <c r="I88" s="607">
        <f t="shared" si="22"/>
        <v>16300</v>
      </c>
      <c r="J88" s="587">
        <f t="shared" si="22"/>
        <v>5000</v>
      </c>
      <c r="K88" s="444">
        <f t="shared" si="20"/>
        <v>23303</v>
      </c>
    </row>
    <row r="89" spans="1:11" ht="15.75" thickBot="1">
      <c r="A89" s="503" t="s">
        <v>405</v>
      </c>
      <c r="B89" s="504" t="s">
        <v>406</v>
      </c>
      <c r="C89" s="539">
        <v>2003</v>
      </c>
      <c r="D89" s="478">
        <v>0</v>
      </c>
      <c r="E89" s="556"/>
      <c r="F89" s="637"/>
      <c r="G89" s="568"/>
      <c r="H89" s="655">
        <v>0</v>
      </c>
      <c r="I89" s="615">
        <v>16300</v>
      </c>
      <c r="J89" s="588">
        <v>5000</v>
      </c>
      <c r="K89" s="479">
        <f t="shared" si="20"/>
        <v>23303</v>
      </c>
    </row>
    <row r="90" spans="1:11" ht="15.75" thickBot="1">
      <c r="A90" s="505" t="s">
        <v>407</v>
      </c>
      <c r="B90" s="506" t="s">
        <v>293</v>
      </c>
      <c r="C90" s="540">
        <f aca="true" t="shared" si="23" ref="C90:J90">C43+C47+C61+C66+C88+C59+C18+C40+C20</f>
        <v>10062944</v>
      </c>
      <c r="D90" s="507">
        <f>D43+D47+D61+D66+D88+D59+D18+D40+D20</f>
        <v>595876</v>
      </c>
      <c r="E90" s="540">
        <f t="shared" si="23"/>
        <v>518400</v>
      </c>
      <c r="F90" s="638">
        <f t="shared" si="23"/>
        <v>0</v>
      </c>
      <c r="G90" s="540">
        <f t="shared" si="23"/>
        <v>3000</v>
      </c>
      <c r="H90" s="638">
        <f t="shared" si="23"/>
        <v>20000</v>
      </c>
      <c r="I90" s="616">
        <f t="shared" si="23"/>
        <v>48990</v>
      </c>
      <c r="J90" s="595">
        <f t="shared" si="23"/>
        <v>29314</v>
      </c>
      <c r="K90" s="508">
        <f t="shared" si="20"/>
        <v>11278524</v>
      </c>
    </row>
    <row r="91" ht="15.75" thickBot="1"/>
    <row r="92" spans="2:11" ht="15">
      <c r="B92" s="509"/>
      <c r="C92" s="510" t="s">
        <v>408</v>
      </c>
      <c r="D92" s="510" t="s">
        <v>409</v>
      </c>
      <c r="E92" s="722"/>
      <c r="F92" s="722"/>
      <c r="G92" s="723"/>
      <c r="H92" s="724" t="s">
        <v>410</v>
      </c>
      <c r="I92" s="725"/>
      <c r="J92" s="726"/>
      <c r="K92" s="698" t="s">
        <v>411</v>
      </c>
    </row>
    <row r="93" spans="2:11" ht="15">
      <c r="B93" s="511" t="s">
        <v>298</v>
      </c>
      <c r="C93" s="512">
        <f>C90+D90+E90+F90+G90+H90+I90+J90</f>
        <v>11278524</v>
      </c>
      <c r="D93" s="513">
        <f>K43+K47+K61+K66+K88+K18+K40+K20+K59</f>
        <v>11278524</v>
      </c>
      <c r="E93" s="722"/>
      <c r="F93" s="722"/>
      <c r="G93" s="723"/>
      <c r="H93" s="727"/>
      <c r="I93" s="728"/>
      <c r="J93" s="729"/>
      <c r="K93" s="699"/>
    </row>
    <row r="94" spans="2:11" ht="15">
      <c r="B94" s="667" t="s">
        <v>315</v>
      </c>
      <c r="C94" s="669">
        <f>C21</f>
        <v>8516912</v>
      </c>
      <c r="D94" s="513"/>
      <c r="E94" s="704"/>
      <c r="F94" s="704"/>
      <c r="G94" s="705"/>
      <c r="H94" s="706" t="s">
        <v>412</v>
      </c>
      <c r="I94" s="707"/>
      <c r="J94" s="708"/>
      <c r="K94" s="516">
        <f>D90-D41</f>
        <v>361381.4</v>
      </c>
    </row>
    <row r="95" spans="2:11" ht="15">
      <c r="B95" s="668" t="s">
        <v>314</v>
      </c>
      <c r="C95" s="670">
        <f>C93-C94</f>
        <v>2761612</v>
      </c>
      <c r="D95" s="177" t="s">
        <v>430</v>
      </c>
      <c r="E95" s="673">
        <f>C95-K89</f>
        <v>2738309</v>
      </c>
      <c r="F95" s="514"/>
      <c r="G95" s="515"/>
      <c r="H95" s="709" t="s">
        <v>426</v>
      </c>
      <c r="I95" s="710"/>
      <c r="J95" s="711"/>
      <c r="K95" s="665">
        <f>H90+F90+G45</f>
        <v>21000</v>
      </c>
    </row>
    <row r="96" spans="2:11" ht="15">
      <c r="B96" s="517" t="s">
        <v>413</v>
      </c>
      <c r="C96" s="656" t="s">
        <v>414</v>
      </c>
      <c r="D96" s="672">
        <v>1</v>
      </c>
      <c r="E96" s="704">
        <v>100</v>
      </c>
      <c r="F96" s="704"/>
      <c r="G96" s="705"/>
      <c r="H96" s="712" t="s">
        <v>423</v>
      </c>
      <c r="I96" s="713"/>
      <c r="J96" s="714"/>
      <c r="K96" s="666">
        <f>I90-I32</f>
        <v>46240</v>
      </c>
    </row>
    <row r="97" spans="2:11" ht="15">
      <c r="B97" s="517" t="s">
        <v>49</v>
      </c>
      <c r="C97" s="656" t="s">
        <v>414</v>
      </c>
      <c r="D97" s="518">
        <v>1</v>
      </c>
      <c r="E97" s="704">
        <v>100</v>
      </c>
      <c r="F97" s="704"/>
      <c r="G97" s="705"/>
      <c r="H97" s="736" t="s">
        <v>424</v>
      </c>
      <c r="I97" s="737"/>
      <c r="J97" s="738"/>
      <c r="K97" s="664">
        <f>C90+E90+G90+'Plan rashoda i izdataka'!G260+I32-G45</f>
        <v>10820588.6</v>
      </c>
    </row>
    <row r="98" spans="2:11" ht="15">
      <c r="B98" s="517" t="s">
        <v>415</v>
      </c>
      <c r="C98" s="656" t="s">
        <v>414</v>
      </c>
      <c r="D98" s="518">
        <v>1</v>
      </c>
      <c r="E98" s="704">
        <v>100</v>
      </c>
      <c r="F98" s="704"/>
      <c r="G98" s="705"/>
      <c r="H98" s="739" t="s">
        <v>425</v>
      </c>
      <c r="I98" s="740"/>
      <c r="J98" s="741"/>
      <c r="K98" s="663">
        <f>J90</f>
        <v>29314</v>
      </c>
    </row>
    <row r="99" spans="5:11" ht="15">
      <c r="E99" s="742"/>
      <c r="F99" s="742"/>
      <c r="G99" s="743"/>
      <c r="H99" s="730" t="s">
        <v>416</v>
      </c>
      <c r="I99" s="731"/>
      <c r="J99" s="732"/>
      <c r="K99" s="516"/>
    </row>
    <row r="100" spans="5:11" ht="15">
      <c r="E100" s="704"/>
      <c r="F100" s="704"/>
      <c r="G100" s="705"/>
      <c r="H100" s="730" t="s">
        <v>417</v>
      </c>
      <c r="I100" s="731"/>
      <c r="J100" s="732"/>
      <c r="K100" s="516"/>
    </row>
    <row r="101" spans="5:11" ht="15.75" thickBot="1">
      <c r="E101" s="557"/>
      <c r="F101" s="639"/>
      <c r="G101" s="574"/>
      <c r="H101" s="733" t="s">
        <v>418</v>
      </c>
      <c r="I101" s="734"/>
      <c r="J101" s="735"/>
      <c r="K101" s="519">
        <f>SUM(K94:K100)</f>
        <v>11278524</v>
      </c>
    </row>
    <row r="103" ht="15"/>
    <row r="104" ht="15"/>
  </sheetData>
  <sheetProtection/>
  <mergeCells count="26">
    <mergeCell ref="E100:G100"/>
    <mergeCell ref="H100:J100"/>
    <mergeCell ref="H101:J101"/>
    <mergeCell ref="E97:G97"/>
    <mergeCell ref="H97:J97"/>
    <mergeCell ref="E98:G98"/>
    <mergeCell ref="H98:J98"/>
    <mergeCell ref="E99:G99"/>
    <mergeCell ref="H99:J99"/>
    <mergeCell ref="E94:G94"/>
    <mergeCell ref="H94:J94"/>
    <mergeCell ref="H95:J95"/>
    <mergeCell ref="E96:G96"/>
    <mergeCell ref="H96:J96"/>
    <mergeCell ref="A14:B14"/>
    <mergeCell ref="E14:F14"/>
    <mergeCell ref="G14:J14"/>
    <mergeCell ref="E92:G93"/>
    <mergeCell ref="H92:J93"/>
    <mergeCell ref="K92:K93"/>
    <mergeCell ref="A2:E2"/>
    <mergeCell ref="A3:E3"/>
    <mergeCell ref="A4:E4"/>
    <mergeCell ref="A7:K7"/>
    <mergeCell ref="A8:K8"/>
    <mergeCell ref="A11:K11"/>
  </mergeCells>
  <printOptions/>
  <pageMargins left="0.7" right="0.7" top="0.75" bottom="0.75" header="0.3" footer="0.3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zoomScale="130" zoomScaleNormal="130" zoomScalePageLayoutView="0" workbookViewId="0" topLeftCell="A35">
      <selection activeCell="C27" sqref="C27"/>
    </sheetView>
  </sheetViews>
  <sheetFormatPr defaultColWidth="9.140625" defaultRowHeight="15"/>
  <cols>
    <col min="3" max="4" width="9.140625" style="260" customWidth="1"/>
    <col min="6" max="6" width="9.140625" style="260" customWidth="1"/>
    <col min="7" max="7" width="9.140625" style="327" customWidth="1"/>
    <col min="8" max="8" width="9.140625" style="260" customWidth="1"/>
    <col min="9" max="9" width="9.140625" style="327" customWidth="1"/>
    <col min="10" max="10" width="9.140625" style="363" customWidth="1"/>
    <col min="11" max="11" width="9.140625" style="309" customWidth="1"/>
    <col min="12" max="12" width="10.8515625" style="0" bestFit="1" customWidth="1"/>
  </cols>
  <sheetData>
    <row r="1" spans="12:13" ht="15">
      <c r="L1" s="151" t="s">
        <v>420</v>
      </c>
      <c r="M1" s="153"/>
    </row>
    <row r="2" spans="1:13" ht="15">
      <c r="A2" s="700" t="s">
        <v>162</v>
      </c>
      <c r="B2" s="700"/>
      <c r="C2" s="700"/>
      <c r="D2" s="700"/>
      <c r="E2" s="701"/>
      <c r="F2" s="261"/>
      <c r="G2" s="328"/>
      <c r="H2" s="261"/>
      <c r="I2" s="328"/>
      <c r="J2" s="364"/>
      <c r="K2" s="310"/>
      <c r="L2" s="151" t="s">
        <v>163</v>
      </c>
      <c r="M2" s="153"/>
    </row>
    <row r="3" spans="1:13" ht="15">
      <c r="A3" s="700" t="s">
        <v>164</v>
      </c>
      <c r="B3" s="700"/>
      <c r="C3" s="700"/>
      <c r="D3" s="700"/>
      <c r="E3" s="701"/>
      <c r="F3" s="261"/>
      <c r="G3" s="328"/>
      <c r="H3" s="261"/>
      <c r="I3" s="328"/>
      <c r="J3" s="364"/>
      <c r="K3" s="310"/>
      <c r="L3" s="151"/>
      <c r="M3" s="153"/>
    </row>
    <row r="4" spans="1:13" ht="15">
      <c r="A4" s="700" t="s">
        <v>165</v>
      </c>
      <c r="B4" s="700"/>
      <c r="C4" s="700"/>
      <c r="D4" s="700"/>
      <c r="E4" s="701"/>
      <c r="F4" s="261"/>
      <c r="G4" s="328"/>
      <c r="H4" s="261"/>
      <c r="I4" s="328"/>
      <c r="J4" s="364"/>
      <c r="K4" s="310"/>
      <c r="L4" s="88"/>
      <c r="M4" s="154"/>
    </row>
    <row r="5" spans="1:13" ht="15">
      <c r="A5" s="88"/>
      <c r="B5" s="88"/>
      <c r="C5" s="261"/>
      <c r="D5" s="261"/>
      <c r="E5" s="89"/>
      <c r="F5" s="261"/>
      <c r="G5" s="328"/>
      <c r="H5" s="261"/>
      <c r="I5" s="328"/>
      <c r="J5" s="364"/>
      <c r="K5" s="310"/>
      <c r="L5" s="88"/>
      <c r="M5" s="154"/>
    </row>
    <row r="6" spans="1:13" ht="15">
      <c r="A6" s="88"/>
      <c r="B6" s="88"/>
      <c r="C6" s="261"/>
      <c r="D6" s="261"/>
      <c r="E6" s="88"/>
      <c r="F6" s="261"/>
      <c r="G6" s="328"/>
      <c r="H6" s="261"/>
      <c r="I6" s="328"/>
      <c r="J6" s="364"/>
      <c r="K6" s="310"/>
      <c r="L6" s="88"/>
      <c r="M6" s="154"/>
    </row>
    <row r="7" spans="1:13" ht="15">
      <c r="A7" s="700" t="s">
        <v>166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155"/>
    </row>
    <row r="8" spans="1:13" ht="15">
      <c r="A8" s="700" t="s">
        <v>167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155"/>
    </row>
    <row r="9" spans="1:13" ht="15">
      <c r="A9" s="88"/>
      <c r="B9" s="89"/>
      <c r="C9" s="262"/>
      <c r="D9" s="262"/>
      <c r="E9" s="89"/>
      <c r="F9" s="262"/>
      <c r="G9" s="329"/>
      <c r="H9" s="262"/>
      <c r="I9" s="329"/>
      <c r="J9" s="365"/>
      <c r="K9" s="311"/>
      <c r="L9" s="89"/>
      <c r="M9" s="155"/>
    </row>
    <row r="10" spans="1:13" ht="15">
      <c r="A10" s="89"/>
      <c r="B10" s="89"/>
      <c r="C10" s="262"/>
      <c r="D10" s="262"/>
      <c r="E10" s="89"/>
      <c r="F10" s="262"/>
      <c r="G10" s="329"/>
      <c r="H10" s="262"/>
      <c r="I10" s="329"/>
      <c r="J10" s="365"/>
      <c r="K10" s="311"/>
      <c r="L10" s="89"/>
      <c r="M10" s="155"/>
    </row>
    <row r="11" spans="1:13" ht="15">
      <c r="A11" s="89"/>
      <c r="B11" s="775" t="s">
        <v>312</v>
      </c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156"/>
    </row>
    <row r="12" spans="1:13" ht="15">
      <c r="A12" s="89"/>
      <c r="B12" s="89"/>
      <c r="C12" s="263"/>
      <c r="D12" s="263"/>
      <c r="E12" s="90"/>
      <c r="F12" s="263"/>
      <c r="G12" s="330"/>
      <c r="H12" s="263"/>
      <c r="I12" s="330"/>
      <c r="J12" s="366"/>
      <c r="K12" s="312"/>
      <c r="L12" s="90"/>
      <c r="M12" s="157"/>
    </row>
    <row r="13" spans="1:13" ht="15.75" thickBot="1">
      <c r="A13" s="89"/>
      <c r="B13" s="89"/>
      <c r="C13" s="262"/>
      <c r="D13" s="262"/>
      <c r="E13" s="89"/>
      <c r="F13" s="262"/>
      <c r="G13" s="329"/>
      <c r="H13" s="262"/>
      <c r="I13" s="329"/>
      <c r="J13" s="365"/>
      <c r="K13" s="311"/>
      <c r="L13" s="89"/>
      <c r="M13" s="155"/>
    </row>
    <row r="14" spans="1:13" ht="51">
      <c r="A14" s="777" t="s">
        <v>168</v>
      </c>
      <c r="B14" s="778"/>
      <c r="C14" s="264" t="s">
        <v>169</v>
      </c>
      <c r="D14" s="280" t="s">
        <v>170</v>
      </c>
      <c r="E14" s="158" t="s">
        <v>171</v>
      </c>
      <c r="F14" s="779" t="s">
        <v>308</v>
      </c>
      <c r="G14" s="780"/>
      <c r="H14" s="779" t="s">
        <v>172</v>
      </c>
      <c r="I14" s="781"/>
      <c r="J14" s="781"/>
      <c r="K14" s="782"/>
      <c r="L14" s="91" t="s">
        <v>173</v>
      </c>
      <c r="M14" s="159"/>
    </row>
    <row r="15" spans="1:13" ht="15">
      <c r="A15" s="160">
        <v>1</v>
      </c>
      <c r="B15" s="160">
        <v>2</v>
      </c>
      <c r="C15" s="265">
        <v>3</v>
      </c>
      <c r="D15" s="265">
        <v>4</v>
      </c>
      <c r="E15" s="160">
        <v>5</v>
      </c>
      <c r="F15" s="281">
        <v>6</v>
      </c>
      <c r="G15" s="346">
        <v>7</v>
      </c>
      <c r="H15" s="297">
        <v>8</v>
      </c>
      <c r="I15" s="331">
        <v>9</v>
      </c>
      <c r="J15" s="367">
        <v>10</v>
      </c>
      <c r="K15" s="313">
        <v>11</v>
      </c>
      <c r="L15" s="92">
        <v>12</v>
      </c>
      <c r="M15" s="161"/>
    </row>
    <row r="16" spans="1:13" ht="41.25">
      <c r="A16" s="162" t="s">
        <v>174</v>
      </c>
      <c r="B16" s="163" t="s">
        <v>175</v>
      </c>
      <c r="C16" s="258" t="s">
        <v>427</v>
      </c>
      <c r="D16" s="258" t="s">
        <v>427</v>
      </c>
      <c r="E16" s="164" t="s">
        <v>318</v>
      </c>
      <c r="F16" s="258" t="s">
        <v>313</v>
      </c>
      <c r="G16" s="256" t="s">
        <v>176</v>
      </c>
      <c r="H16" s="258" t="s">
        <v>431</v>
      </c>
      <c r="I16" s="257" t="s">
        <v>176</v>
      </c>
      <c r="J16" s="368" t="s">
        <v>321</v>
      </c>
      <c r="K16" s="259" t="s">
        <v>177</v>
      </c>
      <c r="L16" s="93" t="s">
        <v>19</v>
      </c>
      <c r="M16" s="165"/>
    </row>
    <row r="17" spans="1:13" ht="15">
      <c r="A17" s="94" t="s">
        <v>178</v>
      </c>
      <c r="B17" s="95" t="s">
        <v>179</v>
      </c>
      <c r="C17" s="266">
        <f aca="true" t="shared" si="0" ref="C17:K17">C18+C23+C25</f>
        <v>8141283</v>
      </c>
      <c r="D17" s="266">
        <f t="shared" si="0"/>
        <v>0</v>
      </c>
      <c r="E17" s="266">
        <f>E18+E23+E25</f>
        <v>369286</v>
      </c>
      <c r="F17" s="282">
        <f t="shared" si="0"/>
        <v>232634</v>
      </c>
      <c r="G17" s="347">
        <f t="shared" si="0"/>
        <v>0</v>
      </c>
      <c r="H17" s="298">
        <f t="shared" si="0"/>
        <v>0</v>
      </c>
      <c r="I17" s="332">
        <f t="shared" si="0"/>
        <v>0</v>
      </c>
      <c r="J17" s="369">
        <f t="shared" si="0"/>
        <v>0</v>
      </c>
      <c r="K17" s="314">
        <f t="shared" si="0"/>
        <v>0</v>
      </c>
      <c r="L17" s="97">
        <f>C17+D17+E17+F17+G17+H17+I17+J17+K17</f>
        <v>8743203</v>
      </c>
      <c r="M17" s="166"/>
    </row>
    <row r="18" spans="1:13" ht="15">
      <c r="A18" s="98" t="s">
        <v>180</v>
      </c>
      <c r="B18" s="99" t="s">
        <v>181</v>
      </c>
      <c r="C18" s="267">
        <f aca="true" t="shared" si="1" ref="C18:K18">SUM(C19:C22)</f>
        <v>6888713</v>
      </c>
      <c r="D18" s="267">
        <f t="shared" si="1"/>
        <v>0</v>
      </c>
      <c r="E18" s="267">
        <f>SUM(E19:E22)</f>
        <v>315091</v>
      </c>
      <c r="F18" s="283">
        <f t="shared" si="1"/>
        <v>198494</v>
      </c>
      <c r="G18" s="348">
        <f t="shared" si="1"/>
        <v>0</v>
      </c>
      <c r="H18" s="299">
        <f t="shared" si="1"/>
        <v>0</v>
      </c>
      <c r="I18" s="333">
        <f t="shared" si="1"/>
        <v>0</v>
      </c>
      <c r="J18" s="370">
        <f t="shared" si="1"/>
        <v>0</v>
      </c>
      <c r="K18" s="315">
        <f t="shared" si="1"/>
        <v>0</v>
      </c>
      <c r="L18" s="100">
        <f>C18+D18+E18+F18+G18+H18+I18+J18+K18</f>
        <v>7402298</v>
      </c>
      <c r="M18" s="166"/>
    </row>
    <row r="19" spans="1:13" ht="15">
      <c r="A19" s="101" t="s">
        <v>182</v>
      </c>
      <c r="B19" s="102" t="s">
        <v>183</v>
      </c>
      <c r="C19" s="268">
        <v>6338713</v>
      </c>
      <c r="D19" s="268">
        <v>0</v>
      </c>
      <c r="E19" s="268">
        <v>308566</v>
      </c>
      <c r="F19" s="284">
        <v>187000</v>
      </c>
      <c r="G19" s="349">
        <v>0</v>
      </c>
      <c r="H19" s="300">
        <v>0</v>
      </c>
      <c r="I19" s="334">
        <v>0</v>
      </c>
      <c r="J19" s="371">
        <v>0</v>
      </c>
      <c r="K19" s="316">
        <v>0</v>
      </c>
      <c r="L19" s="103">
        <f aca="true" t="shared" si="2" ref="L19:L76">C19+D19+E19+F19+G19+H19+I19+J19+K19</f>
        <v>6834279</v>
      </c>
      <c r="M19" s="166"/>
    </row>
    <row r="20" spans="1:13" ht="15">
      <c r="A20" s="104" t="s">
        <v>184</v>
      </c>
      <c r="B20" s="105" t="s">
        <v>433</v>
      </c>
      <c r="C20" s="269">
        <v>120000</v>
      </c>
      <c r="D20" s="270">
        <v>0</v>
      </c>
      <c r="E20" s="106">
        <v>0</v>
      </c>
      <c r="F20" s="285">
        <v>0</v>
      </c>
      <c r="G20" s="350">
        <v>0</v>
      </c>
      <c r="H20" s="301">
        <v>0</v>
      </c>
      <c r="I20" s="335">
        <v>0</v>
      </c>
      <c r="J20" s="372">
        <v>0</v>
      </c>
      <c r="K20" s="317">
        <v>0</v>
      </c>
      <c r="L20" s="107">
        <f t="shared" si="2"/>
        <v>120000</v>
      </c>
      <c r="M20" s="166"/>
    </row>
    <row r="21" spans="1:13" ht="15">
      <c r="A21" s="108" t="s">
        <v>185</v>
      </c>
      <c r="B21" s="109" t="s">
        <v>319</v>
      </c>
      <c r="C21" s="270">
        <v>350000</v>
      </c>
      <c r="D21" s="270">
        <v>0</v>
      </c>
      <c r="E21" s="106">
        <v>6525</v>
      </c>
      <c r="F21" s="285">
        <v>11494</v>
      </c>
      <c r="G21" s="350">
        <v>0</v>
      </c>
      <c r="H21" s="301">
        <v>0</v>
      </c>
      <c r="I21" s="335">
        <v>0</v>
      </c>
      <c r="J21" s="372">
        <v>0</v>
      </c>
      <c r="K21" s="317">
        <v>0</v>
      </c>
      <c r="L21" s="107">
        <f t="shared" si="2"/>
        <v>368019</v>
      </c>
      <c r="M21" s="166"/>
    </row>
    <row r="22" spans="1:13" ht="15">
      <c r="A22" s="110" t="s">
        <v>186</v>
      </c>
      <c r="B22" s="111" t="s">
        <v>434</v>
      </c>
      <c r="C22" s="271">
        <v>80000</v>
      </c>
      <c r="D22" s="271">
        <v>0</v>
      </c>
      <c r="E22" s="127">
        <v>0</v>
      </c>
      <c r="F22" s="286">
        <v>0</v>
      </c>
      <c r="G22" s="351">
        <v>0</v>
      </c>
      <c r="H22" s="302">
        <v>0</v>
      </c>
      <c r="I22" s="336">
        <v>0</v>
      </c>
      <c r="J22" s="373">
        <v>0</v>
      </c>
      <c r="K22" s="318">
        <v>0</v>
      </c>
      <c r="L22" s="113">
        <f t="shared" si="2"/>
        <v>80000</v>
      </c>
      <c r="M22" s="166"/>
    </row>
    <row r="23" spans="1:13" ht="15">
      <c r="A23" s="133" t="s">
        <v>187</v>
      </c>
      <c r="B23" s="136" t="s">
        <v>188</v>
      </c>
      <c r="C23" s="272">
        <f aca="true" t="shared" si="3" ref="C23:K23">SUM(C24:C24)</f>
        <v>68500</v>
      </c>
      <c r="D23" s="272">
        <f t="shared" si="3"/>
        <v>0</v>
      </c>
      <c r="E23" s="135">
        <f t="shared" si="3"/>
        <v>0</v>
      </c>
      <c r="F23" s="287">
        <f t="shared" si="3"/>
        <v>0</v>
      </c>
      <c r="G23" s="352">
        <f t="shared" si="3"/>
        <v>0</v>
      </c>
      <c r="H23" s="303">
        <f t="shared" si="3"/>
        <v>0</v>
      </c>
      <c r="I23" s="337">
        <f t="shared" si="3"/>
        <v>0</v>
      </c>
      <c r="J23" s="374">
        <f t="shared" si="3"/>
        <v>0</v>
      </c>
      <c r="K23" s="319">
        <f t="shared" si="3"/>
        <v>0</v>
      </c>
      <c r="L23" s="100">
        <f t="shared" si="2"/>
        <v>68500</v>
      </c>
      <c r="M23" s="166"/>
    </row>
    <row r="24" spans="1:13" ht="15">
      <c r="A24" s="104" t="s">
        <v>189</v>
      </c>
      <c r="B24" s="114" t="s">
        <v>190</v>
      </c>
      <c r="C24" s="273">
        <v>68500</v>
      </c>
      <c r="D24" s="273">
        <v>0</v>
      </c>
      <c r="E24" s="112">
        <v>0</v>
      </c>
      <c r="F24" s="288">
        <v>0</v>
      </c>
      <c r="G24" s="353">
        <v>0</v>
      </c>
      <c r="H24" s="304">
        <v>0</v>
      </c>
      <c r="I24" s="338">
        <v>0</v>
      </c>
      <c r="J24" s="375">
        <v>0</v>
      </c>
      <c r="K24" s="320">
        <v>0</v>
      </c>
      <c r="L24" s="115">
        <f t="shared" si="2"/>
        <v>68500</v>
      </c>
      <c r="M24" s="166"/>
    </row>
    <row r="25" spans="1:13" ht="15">
      <c r="A25" s="133" t="s">
        <v>191</v>
      </c>
      <c r="B25" s="136" t="s">
        <v>192</v>
      </c>
      <c r="C25" s="272">
        <f aca="true" t="shared" si="4" ref="C25:K25">SUM(C26:C27)</f>
        <v>1184070</v>
      </c>
      <c r="D25" s="272">
        <f t="shared" si="4"/>
        <v>0</v>
      </c>
      <c r="E25" s="135">
        <f t="shared" si="4"/>
        <v>54195</v>
      </c>
      <c r="F25" s="287">
        <f t="shared" si="4"/>
        <v>34140</v>
      </c>
      <c r="G25" s="352">
        <f t="shared" si="4"/>
        <v>0</v>
      </c>
      <c r="H25" s="303">
        <f t="shared" si="4"/>
        <v>0</v>
      </c>
      <c r="I25" s="337">
        <f t="shared" si="4"/>
        <v>0</v>
      </c>
      <c r="J25" s="374">
        <f t="shared" si="4"/>
        <v>0</v>
      </c>
      <c r="K25" s="319">
        <f t="shared" si="4"/>
        <v>0</v>
      </c>
      <c r="L25" s="100">
        <f t="shared" si="2"/>
        <v>1272405</v>
      </c>
      <c r="M25" s="166"/>
    </row>
    <row r="26" spans="1:13" ht="15">
      <c r="A26" s="116" t="s">
        <v>193</v>
      </c>
      <c r="B26" s="105" t="s">
        <v>194</v>
      </c>
      <c r="C26" s="274">
        <v>1067750.52</v>
      </c>
      <c r="D26" s="274">
        <v>0</v>
      </c>
      <c r="E26" s="274">
        <v>48841</v>
      </c>
      <c r="F26" s="289">
        <v>30767</v>
      </c>
      <c r="G26" s="354">
        <v>0</v>
      </c>
      <c r="H26" s="305">
        <v>0</v>
      </c>
      <c r="I26" s="339">
        <v>0</v>
      </c>
      <c r="J26" s="376">
        <v>0</v>
      </c>
      <c r="K26" s="321">
        <v>0</v>
      </c>
      <c r="L26" s="103">
        <f t="shared" si="2"/>
        <v>1147358.52</v>
      </c>
      <c r="M26" s="166"/>
    </row>
    <row r="27" spans="1:13" ht="15">
      <c r="A27" s="108" t="s">
        <v>195</v>
      </c>
      <c r="B27" s="109" t="s">
        <v>196</v>
      </c>
      <c r="C27" s="270">
        <v>116319.48</v>
      </c>
      <c r="D27" s="270">
        <v>0</v>
      </c>
      <c r="E27" s="270">
        <v>5354</v>
      </c>
      <c r="F27" s="285">
        <v>3373</v>
      </c>
      <c r="G27" s="350">
        <v>0</v>
      </c>
      <c r="H27" s="301">
        <v>0</v>
      </c>
      <c r="I27" s="335">
        <v>0</v>
      </c>
      <c r="J27" s="372">
        <v>0</v>
      </c>
      <c r="K27" s="317">
        <v>0</v>
      </c>
      <c r="L27" s="113">
        <f t="shared" si="2"/>
        <v>125046.48</v>
      </c>
      <c r="M27" s="166"/>
    </row>
    <row r="28" spans="1:13" ht="15">
      <c r="A28" s="117" t="s">
        <v>197</v>
      </c>
      <c r="B28" s="118" t="s">
        <v>198</v>
      </c>
      <c r="C28" s="275">
        <f aca="true" t="shared" si="5" ref="C28:K28">C29+C58+C62+C65</f>
        <v>1861327.5</v>
      </c>
      <c r="D28" s="275">
        <f t="shared" si="5"/>
        <v>60333</v>
      </c>
      <c r="E28" s="119">
        <f t="shared" si="5"/>
        <v>226590.03000000003</v>
      </c>
      <c r="F28" s="290">
        <f t="shared" si="5"/>
        <v>238735</v>
      </c>
      <c r="G28" s="355">
        <f t="shared" si="5"/>
        <v>0</v>
      </c>
      <c r="H28" s="275">
        <f t="shared" si="5"/>
        <v>3000</v>
      </c>
      <c r="I28" s="340">
        <f t="shared" si="5"/>
        <v>20000.4</v>
      </c>
      <c r="J28" s="377">
        <f t="shared" si="5"/>
        <v>48990</v>
      </c>
      <c r="K28" s="322">
        <f t="shared" si="5"/>
        <v>29315</v>
      </c>
      <c r="L28" s="120">
        <f t="shared" si="2"/>
        <v>2488290.93</v>
      </c>
      <c r="M28" s="166"/>
    </row>
    <row r="29" spans="1:13" ht="15">
      <c r="A29" s="121" t="s">
        <v>199</v>
      </c>
      <c r="B29" s="95" t="s">
        <v>200</v>
      </c>
      <c r="C29" s="266">
        <f aca="true" t="shared" si="6" ref="C29:H29">C30+C34+C41+C52</f>
        <v>1736327.5</v>
      </c>
      <c r="D29" s="266">
        <f t="shared" si="6"/>
        <v>60333</v>
      </c>
      <c r="E29" s="96">
        <f t="shared" si="6"/>
        <v>224535.03000000003</v>
      </c>
      <c r="F29" s="282">
        <f t="shared" si="6"/>
        <v>183735</v>
      </c>
      <c r="G29" s="347">
        <f>G30+G34+G41+G52</f>
        <v>0</v>
      </c>
      <c r="H29" s="298">
        <f t="shared" si="6"/>
        <v>3000</v>
      </c>
      <c r="I29" s="332">
        <f>I30+I34+I41+I52</f>
        <v>20000.4</v>
      </c>
      <c r="J29" s="369">
        <f>J30+J34+J41+J52</f>
        <v>23990</v>
      </c>
      <c r="K29" s="314">
        <f>K30+K34+K41+K52</f>
        <v>29315</v>
      </c>
      <c r="L29" s="122">
        <f t="shared" si="2"/>
        <v>2281235.93</v>
      </c>
      <c r="M29" s="166"/>
    </row>
    <row r="30" spans="1:13" ht="15">
      <c r="A30" s="123" t="s">
        <v>201</v>
      </c>
      <c r="B30" s="124" t="s">
        <v>202</v>
      </c>
      <c r="C30" s="276">
        <f aca="true" t="shared" si="7" ref="C30:H30">SUM(C31:C33)</f>
        <v>342989</v>
      </c>
      <c r="D30" s="276">
        <f t="shared" si="7"/>
        <v>0</v>
      </c>
      <c r="E30" s="125">
        <f t="shared" si="7"/>
        <v>66640</v>
      </c>
      <c r="F30" s="291">
        <f t="shared" si="7"/>
        <v>31200</v>
      </c>
      <c r="G30" s="356">
        <f>SUM(G31:G33)</f>
        <v>0</v>
      </c>
      <c r="H30" s="306">
        <f t="shared" si="7"/>
        <v>0</v>
      </c>
      <c r="I30" s="341">
        <f>SUM(I31:I33)</f>
        <v>0</v>
      </c>
      <c r="J30" s="378">
        <f>SUM(J31:J33)</f>
        <v>1350</v>
      </c>
      <c r="K30" s="323">
        <f>SUM(K31:K33)</f>
        <v>4800</v>
      </c>
      <c r="L30" s="100">
        <f t="shared" si="2"/>
        <v>446979</v>
      </c>
      <c r="M30" s="166"/>
    </row>
    <row r="31" spans="1:13" ht="15">
      <c r="A31" s="116" t="s">
        <v>203</v>
      </c>
      <c r="B31" s="105" t="s">
        <v>204</v>
      </c>
      <c r="C31" s="274"/>
      <c r="D31" s="274">
        <v>0</v>
      </c>
      <c r="E31" s="126">
        <v>27800</v>
      </c>
      <c r="F31" s="289">
        <v>24000</v>
      </c>
      <c r="G31" s="354">
        <v>0</v>
      </c>
      <c r="H31" s="305">
        <v>0</v>
      </c>
      <c r="I31" s="339">
        <v>0</v>
      </c>
      <c r="J31" s="376">
        <v>1350</v>
      </c>
      <c r="K31" s="321">
        <v>4800</v>
      </c>
      <c r="L31" s="103">
        <f t="shared" si="2"/>
        <v>57950</v>
      </c>
      <c r="M31" s="166"/>
    </row>
    <row r="32" spans="1:13" ht="15">
      <c r="A32" s="108" t="s">
        <v>205</v>
      </c>
      <c r="B32" s="109" t="s">
        <v>206</v>
      </c>
      <c r="C32" s="270">
        <v>342989</v>
      </c>
      <c r="D32" s="270">
        <v>0</v>
      </c>
      <c r="E32" s="270">
        <v>22840</v>
      </c>
      <c r="F32" s="285">
        <v>7200</v>
      </c>
      <c r="G32" s="350">
        <v>0</v>
      </c>
      <c r="H32" s="301"/>
      <c r="I32" s="335"/>
      <c r="J32" s="372">
        <v>0</v>
      </c>
      <c r="K32" s="317"/>
      <c r="L32" s="107">
        <f t="shared" si="2"/>
        <v>373029</v>
      </c>
      <c r="M32" s="166"/>
    </row>
    <row r="33" spans="1:13" ht="15">
      <c r="A33" s="110" t="s">
        <v>207</v>
      </c>
      <c r="B33" s="111" t="s">
        <v>208</v>
      </c>
      <c r="C33" s="271"/>
      <c r="D33" s="271">
        <v>0</v>
      </c>
      <c r="E33" s="127">
        <v>16000</v>
      </c>
      <c r="F33" s="286">
        <v>0</v>
      </c>
      <c r="G33" s="351">
        <v>0</v>
      </c>
      <c r="H33" s="302">
        <v>0</v>
      </c>
      <c r="I33" s="336">
        <v>0</v>
      </c>
      <c r="J33" s="373">
        <v>0</v>
      </c>
      <c r="K33" s="318">
        <v>0</v>
      </c>
      <c r="L33" s="113">
        <f t="shared" si="2"/>
        <v>16000</v>
      </c>
      <c r="M33" s="166"/>
    </row>
    <row r="34" spans="1:13" ht="15">
      <c r="A34" s="123" t="s">
        <v>209</v>
      </c>
      <c r="B34" s="124" t="s">
        <v>210</v>
      </c>
      <c r="C34" s="276">
        <f>SUM(C35:C40)</f>
        <v>218982</v>
      </c>
      <c r="D34" s="276">
        <f aca="true" t="shared" si="8" ref="D34:K34">SUM(D35:D40)</f>
        <v>38862</v>
      </c>
      <c r="E34" s="125">
        <f t="shared" si="8"/>
        <v>75071.77</v>
      </c>
      <c r="F34" s="276">
        <f t="shared" si="8"/>
        <v>66079</v>
      </c>
      <c r="G34" s="342">
        <f t="shared" si="8"/>
        <v>0</v>
      </c>
      <c r="H34" s="276">
        <f t="shared" si="8"/>
        <v>800</v>
      </c>
      <c r="I34" s="342">
        <f t="shared" si="8"/>
        <v>17000.4</v>
      </c>
      <c r="J34" s="379">
        <f t="shared" si="8"/>
        <v>4561</v>
      </c>
      <c r="K34" s="324">
        <f t="shared" si="8"/>
        <v>7229</v>
      </c>
      <c r="L34" s="100">
        <f t="shared" si="2"/>
        <v>428585.17000000004</v>
      </c>
      <c r="M34" s="166"/>
    </row>
    <row r="35" spans="1:13" ht="15">
      <c r="A35" s="116" t="s">
        <v>211</v>
      </c>
      <c r="B35" s="105" t="s">
        <v>212</v>
      </c>
      <c r="C35" s="274">
        <v>69870</v>
      </c>
      <c r="D35" s="274">
        <v>140</v>
      </c>
      <c r="E35" s="126">
        <v>11459.5</v>
      </c>
      <c r="F35" s="289">
        <v>24500</v>
      </c>
      <c r="G35" s="354">
        <v>0</v>
      </c>
      <c r="H35" s="305">
        <v>400</v>
      </c>
      <c r="I35" s="339">
        <v>17000.4</v>
      </c>
      <c r="J35" s="376">
        <v>0</v>
      </c>
      <c r="K35" s="321">
        <v>2460</v>
      </c>
      <c r="L35" s="103">
        <f t="shared" si="2"/>
        <v>125829.9</v>
      </c>
      <c r="M35" s="166"/>
    </row>
    <row r="36" spans="1:13" ht="15">
      <c r="A36" s="108" t="s">
        <v>213</v>
      </c>
      <c r="B36" s="109" t="s">
        <v>214</v>
      </c>
      <c r="C36" s="270">
        <v>118482</v>
      </c>
      <c r="D36" s="270">
        <v>0</v>
      </c>
      <c r="E36" s="106">
        <v>0</v>
      </c>
      <c r="F36" s="285">
        <v>13500</v>
      </c>
      <c r="G36" s="350">
        <v>0</v>
      </c>
      <c r="H36" s="301"/>
      <c r="I36" s="335">
        <v>0</v>
      </c>
      <c r="J36" s="372">
        <v>0</v>
      </c>
      <c r="K36" s="317">
        <v>0</v>
      </c>
      <c r="L36" s="107">
        <f t="shared" si="2"/>
        <v>131982</v>
      </c>
      <c r="M36" s="166"/>
    </row>
    <row r="37" spans="1:13" ht="15">
      <c r="A37" s="108" t="s">
        <v>215</v>
      </c>
      <c r="B37" s="109" t="s">
        <v>216</v>
      </c>
      <c r="C37" s="270">
        <v>0</v>
      </c>
      <c r="D37" s="270">
        <v>32322</v>
      </c>
      <c r="E37" s="106">
        <v>32084</v>
      </c>
      <c r="F37" s="285">
        <v>10000</v>
      </c>
      <c r="G37" s="350">
        <v>0</v>
      </c>
      <c r="H37" s="301">
        <v>400</v>
      </c>
      <c r="I37" s="335">
        <v>0</v>
      </c>
      <c r="J37" s="372">
        <v>0</v>
      </c>
      <c r="K37" s="317">
        <v>0</v>
      </c>
      <c r="L37" s="107">
        <f t="shared" si="2"/>
        <v>74806</v>
      </c>
      <c r="M37" s="166"/>
    </row>
    <row r="38" spans="1:13" ht="15">
      <c r="A38" s="108" t="s">
        <v>217</v>
      </c>
      <c r="B38" s="109" t="s">
        <v>218</v>
      </c>
      <c r="C38" s="270">
        <v>0</v>
      </c>
      <c r="D38" s="270">
        <v>3000</v>
      </c>
      <c r="E38" s="106">
        <v>21251</v>
      </c>
      <c r="F38" s="285">
        <v>5319</v>
      </c>
      <c r="G38" s="350">
        <v>0</v>
      </c>
      <c r="H38" s="301"/>
      <c r="I38" s="335"/>
      <c r="J38" s="372">
        <v>0</v>
      </c>
      <c r="K38" s="317">
        <v>799</v>
      </c>
      <c r="L38" s="107">
        <f t="shared" si="2"/>
        <v>30369</v>
      </c>
      <c r="M38" s="166"/>
    </row>
    <row r="39" spans="1:13" ht="15">
      <c r="A39" s="104" t="s">
        <v>219</v>
      </c>
      <c r="B39" s="111" t="s">
        <v>309</v>
      </c>
      <c r="C39" s="271">
        <v>30630</v>
      </c>
      <c r="D39" s="271">
        <v>2400</v>
      </c>
      <c r="E39" s="127">
        <v>6280</v>
      </c>
      <c r="F39" s="286">
        <v>7000</v>
      </c>
      <c r="G39" s="351">
        <v>0</v>
      </c>
      <c r="H39" s="302"/>
      <c r="I39" s="336"/>
      <c r="J39" s="373">
        <v>4561</v>
      </c>
      <c r="K39" s="318">
        <v>1985</v>
      </c>
      <c r="L39" s="113">
        <f t="shared" si="2"/>
        <v>52856</v>
      </c>
      <c r="M39" s="166"/>
    </row>
    <row r="40" spans="1:13" ht="15">
      <c r="A40" s="104" t="s">
        <v>220</v>
      </c>
      <c r="B40" s="111" t="s">
        <v>221</v>
      </c>
      <c r="C40" s="271">
        <v>0</v>
      </c>
      <c r="D40" s="271">
        <v>1000</v>
      </c>
      <c r="E40" s="127">
        <v>3997.27</v>
      </c>
      <c r="F40" s="286">
        <v>5760</v>
      </c>
      <c r="G40" s="351">
        <v>0</v>
      </c>
      <c r="H40" s="302"/>
      <c r="I40" s="336"/>
      <c r="J40" s="373">
        <v>0</v>
      </c>
      <c r="K40" s="318">
        <v>1985</v>
      </c>
      <c r="L40" s="113">
        <f>C40+D40+E40+F40+G40+H40+I40+J40+K40</f>
        <v>12742.27</v>
      </c>
      <c r="M40" s="166"/>
    </row>
    <row r="41" spans="1:13" ht="15">
      <c r="A41" s="123" t="s">
        <v>222</v>
      </c>
      <c r="B41" s="124" t="s">
        <v>223</v>
      </c>
      <c r="C41" s="276">
        <f aca="true" t="shared" si="9" ref="C41:H41">SUM(C42:C51)</f>
        <v>1141716.5</v>
      </c>
      <c r="D41" s="276">
        <f t="shared" si="9"/>
        <v>15687</v>
      </c>
      <c r="E41" s="125">
        <f t="shared" si="9"/>
        <v>79911.26</v>
      </c>
      <c r="F41" s="291">
        <f t="shared" si="9"/>
        <v>34031</v>
      </c>
      <c r="G41" s="356">
        <f>SUM(G42:G51)</f>
        <v>0</v>
      </c>
      <c r="H41" s="306">
        <f t="shared" si="9"/>
        <v>1200</v>
      </c>
      <c r="I41" s="341">
        <f>SUM(I42:I51)</f>
        <v>1000</v>
      </c>
      <c r="J41" s="378">
        <f>SUM(J42:J51)</f>
        <v>10918</v>
      </c>
      <c r="K41" s="323">
        <f>SUM(K42:K51)</f>
        <v>10402</v>
      </c>
      <c r="L41" s="100">
        <f t="shared" si="2"/>
        <v>1294865.76</v>
      </c>
      <c r="M41" s="166"/>
    </row>
    <row r="42" spans="1:13" ht="15">
      <c r="A42" s="116" t="s">
        <v>224</v>
      </c>
      <c r="B42" s="105" t="s">
        <v>225</v>
      </c>
      <c r="C42" s="274">
        <v>0</v>
      </c>
      <c r="D42" s="274">
        <v>4303</v>
      </c>
      <c r="E42" s="126">
        <v>14668.14</v>
      </c>
      <c r="F42" s="289">
        <v>1711</v>
      </c>
      <c r="G42" s="354">
        <v>0</v>
      </c>
      <c r="H42" s="305">
        <v>0</v>
      </c>
      <c r="I42" s="339">
        <v>0</v>
      </c>
      <c r="J42" s="376">
        <v>0</v>
      </c>
      <c r="K42" s="321">
        <v>104</v>
      </c>
      <c r="L42" s="103">
        <f t="shared" si="2"/>
        <v>20786.14</v>
      </c>
      <c r="M42" s="166"/>
    </row>
    <row r="43" spans="1:13" ht="15">
      <c r="A43" s="108" t="s">
        <v>226</v>
      </c>
      <c r="B43" s="109" t="s">
        <v>227</v>
      </c>
      <c r="C43" s="270">
        <v>1087398.5</v>
      </c>
      <c r="D43" s="270">
        <v>0</v>
      </c>
      <c r="E43" s="106">
        <v>0</v>
      </c>
      <c r="F43" s="285">
        <v>0</v>
      </c>
      <c r="G43" s="350">
        <v>0</v>
      </c>
      <c r="H43" s="301">
        <v>0</v>
      </c>
      <c r="I43" s="335">
        <v>0</v>
      </c>
      <c r="J43" s="372">
        <v>9650</v>
      </c>
      <c r="K43" s="317">
        <v>2298</v>
      </c>
      <c r="L43" s="107">
        <f t="shared" si="2"/>
        <v>1099346.5</v>
      </c>
      <c r="M43" s="166"/>
    </row>
    <row r="44" spans="1:13" ht="15">
      <c r="A44" s="108" t="s">
        <v>228</v>
      </c>
      <c r="B44" s="109" t="s">
        <v>229</v>
      </c>
      <c r="C44" s="270">
        <v>0</v>
      </c>
      <c r="D44" s="270">
        <v>9000</v>
      </c>
      <c r="E44" s="106">
        <v>16855.37</v>
      </c>
      <c r="F44" s="285">
        <v>7261</v>
      </c>
      <c r="G44" s="350">
        <v>0</v>
      </c>
      <c r="H44" s="301"/>
      <c r="I44" s="335"/>
      <c r="J44" s="372"/>
      <c r="K44" s="317"/>
      <c r="L44" s="107">
        <f t="shared" si="2"/>
        <v>33116.369999999995</v>
      </c>
      <c r="M44" s="166"/>
    </row>
    <row r="45" spans="1:13" ht="15">
      <c r="A45" s="108" t="s">
        <v>230</v>
      </c>
      <c r="B45" s="109" t="s">
        <v>231</v>
      </c>
      <c r="C45" s="270"/>
      <c r="D45" s="270">
        <v>0</v>
      </c>
      <c r="E45" s="106">
        <v>2560</v>
      </c>
      <c r="F45" s="285">
        <v>0</v>
      </c>
      <c r="G45" s="350">
        <v>0</v>
      </c>
      <c r="H45" s="301">
        <v>0</v>
      </c>
      <c r="I45" s="335">
        <v>0</v>
      </c>
      <c r="J45" s="372">
        <v>0</v>
      </c>
      <c r="K45" s="317">
        <v>0</v>
      </c>
      <c r="L45" s="107">
        <f t="shared" si="2"/>
        <v>2560</v>
      </c>
      <c r="M45" s="166"/>
    </row>
    <row r="46" spans="1:13" ht="15">
      <c r="A46" s="108" t="s">
        <v>232</v>
      </c>
      <c r="B46" s="109" t="s">
        <v>233</v>
      </c>
      <c r="C46" s="270">
        <v>0</v>
      </c>
      <c r="D46" s="270">
        <v>0</v>
      </c>
      <c r="E46" s="106">
        <v>10000</v>
      </c>
      <c r="F46" s="285">
        <v>0</v>
      </c>
      <c r="G46" s="350">
        <v>0</v>
      </c>
      <c r="H46" s="301">
        <v>0</v>
      </c>
      <c r="I46" s="335">
        <v>0</v>
      </c>
      <c r="J46" s="372">
        <v>0</v>
      </c>
      <c r="K46" s="317">
        <v>0</v>
      </c>
      <c r="L46" s="107">
        <f t="shared" si="2"/>
        <v>10000</v>
      </c>
      <c r="M46" s="166"/>
    </row>
    <row r="47" spans="1:13" ht="15">
      <c r="A47" s="108" t="s">
        <v>234</v>
      </c>
      <c r="B47" s="109" t="s">
        <v>235</v>
      </c>
      <c r="C47" s="270">
        <v>0</v>
      </c>
      <c r="D47" s="270">
        <v>0</v>
      </c>
      <c r="E47" s="106">
        <v>17243.25</v>
      </c>
      <c r="F47" s="285">
        <v>4043</v>
      </c>
      <c r="G47" s="350">
        <v>0</v>
      </c>
      <c r="H47" s="301"/>
      <c r="I47" s="335"/>
      <c r="J47" s="372"/>
      <c r="K47" s="317"/>
      <c r="L47" s="107">
        <f t="shared" si="2"/>
        <v>21286.25</v>
      </c>
      <c r="M47" s="166"/>
    </row>
    <row r="48" spans="1:13" ht="15">
      <c r="A48" s="108" t="s">
        <v>236</v>
      </c>
      <c r="B48" s="109" t="s">
        <v>237</v>
      </c>
      <c r="C48" s="270">
        <v>0</v>
      </c>
      <c r="D48" s="270">
        <v>0</v>
      </c>
      <c r="E48" s="106">
        <v>2860</v>
      </c>
      <c r="F48" s="285">
        <v>500</v>
      </c>
      <c r="G48" s="350">
        <v>0</v>
      </c>
      <c r="H48" s="301">
        <v>1200</v>
      </c>
      <c r="I48" s="335">
        <v>0</v>
      </c>
      <c r="J48" s="372">
        <v>0</v>
      </c>
      <c r="K48" s="317">
        <v>0</v>
      </c>
      <c r="L48" s="107">
        <f t="shared" si="2"/>
        <v>4560</v>
      </c>
      <c r="M48" s="166"/>
    </row>
    <row r="49" spans="1:13" ht="15">
      <c r="A49" s="108" t="s">
        <v>238</v>
      </c>
      <c r="B49" s="109" t="s">
        <v>239</v>
      </c>
      <c r="C49" s="270">
        <v>0</v>
      </c>
      <c r="D49" s="270">
        <v>0</v>
      </c>
      <c r="E49" s="106">
        <v>7162</v>
      </c>
      <c r="F49" s="285">
        <v>2000</v>
      </c>
      <c r="G49" s="350">
        <v>0</v>
      </c>
      <c r="H49" s="301">
        <v>0</v>
      </c>
      <c r="I49" s="335">
        <v>0</v>
      </c>
      <c r="J49" s="372">
        <v>0</v>
      </c>
      <c r="K49" s="317">
        <v>0</v>
      </c>
      <c r="L49" s="107">
        <f t="shared" si="2"/>
        <v>9162</v>
      </c>
      <c r="M49" s="166"/>
    </row>
    <row r="50" spans="1:13" ht="15">
      <c r="A50" s="108" t="s">
        <v>240</v>
      </c>
      <c r="B50" s="109" t="s">
        <v>241</v>
      </c>
      <c r="C50" s="270">
        <v>54318</v>
      </c>
      <c r="D50" s="270">
        <v>0</v>
      </c>
      <c r="E50" s="106">
        <v>3750</v>
      </c>
      <c r="F50" s="285">
        <v>15552</v>
      </c>
      <c r="G50" s="350">
        <v>0</v>
      </c>
      <c r="H50" s="301">
        <v>0</v>
      </c>
      <c r="I50" s="335">
        <v>0</v>
      </c>
      <c r="J50" s="372">
        <v>0</v>
      </c>
      <c r="K50" s="317">
        <v>5000</v>
      </c>
      <c r="L50" s="107">
        <f t="shared" si="2"/>
        <v>78620</v>
      </c>
      <c r="M50" s="166"/>
    </row>
    <row r="51" spans="1:13" ht="15">
      <c r="A51" s="128" t="s">
        <v>242</v>
      </c>
      <c r="B51" s="111" t="s">
        <v>243</v>
      </c>
      <c r="C51" s="271">
        <v>0</v>
      </c>
      <c r="D51" s="271">
        <v>2384</v>
      </c>
      <c r="E51" s="127">
        <v>4812.5</v>
      </c>
      <c r="F51" s="286">
        <v>2964</v>
      </c>
      <c r="G51" s="351">
        <v>0</v>
      </c>
      <c r="H51" s="302"/>
      <c r="I51" s="336">
        <v>1000</v>
      </c>
      <c r="J51" s="373">
        <v>1268</v>
      </c>
      <c r="K51" s="318">
        <v>3000</v>
      </c>
      <c r="L51" s="113">
        <f t="shared" si="2"/>
        <v>15428.5</v>
      </c>
      <c r="M51" s="166"/>
    </row>
    <row r="52" spans="1:13" ht="15">
      <c r="A52" s="129" t="s">
        <v>244</v>
      </c>
      <c r="B52" s="124" t="s">
        <v>245</v>
      </c>
      <c r="C52" s="276">
        <f aca="true" t="shared" si="10" ref="C52:H52">SUM(C53:C57)</f>
        <v>32640</v>
      </c>
      <c r="D52" s="276">
        <f t="shared" si="10"/>
        <v>5784</v>
      </c>
      <c r="E52" s="125">
        <f t="shared" si="10"/>
        <v>2912</v>
      </c>
      <c r="F52" s="291">
        <f t="shared" si="10"/>
        <v>52425</v>
      </c>
      <c r="G52" s="356">
        <f>SUM(G53:G57)</f>
        <v>0</v>
      </c>
      <c r="H52" s="306">
        <f t="shared" si="10"/>
        <v>1000</v>
      </c>
      <c r="I52" s="341">
        <f>SUM(I53:I57)</f>
        <v>2000</v>
      </c>
      <c r="J52" s="378">
        <f>SUM(J53:J57)</f>
        <v>7161</v>
      </c>
      <c r="K52" s="323">
        <f>SUM(K53:K57)</f>
        <v>6884</v>
      </c>
      <c r="L52" s="100">
        <f t="shared" si="2"/>
        <v>110806</v>
      </c>
      <c r="M52" s="166"/>
    </row>
    <row r="53" spans="1:13" ht="15">
      <c r="A53" s="116" t="s">
        <v>246</v>
      </c>
      <c r="B53" s="105" t="s">
        <v>247</v>
      </c>
      <c r="C53" s="274">
        <v>0</v>
      </c>
      <c r="D53" s="274">
        <v>0</v>
      </c>
      <c r="E53" s="126">
        <v>0</v>
      </c>
      <c r="F53" s="289">
        <v>23000</v>
      </c>
      <c r="G53" s="354">
        <v>0</v>
      </c>
      <c r="H53" s="305">
        <v>0</v>
      </c>
      <c r="I53" s="339">
        <v>0</v>
      </c>
      <c r="J53" s="376">
        <v>0</v>
      </c>
      <c r="K53" s="321">
        <v>0</v>
      </c>
      <c r="L53" s="103">
        <f t="shared" si="2"/>
        <v>23000</v>
      </c>
      <c r="M53" s="166"/>
    </row>
    <row r="54" spans="1:13" ht="15">
      <c r="A54" s="108" t="s">
        <v>248</v>
      </c>
      <c r="B54" s="109" t="s">
        <v>320</v>
      </c>
      <c r="C54" s="270">
        <v>0</v>
      </c>
      <c r="D54" s="270">
        <v>5704</v>
      </c>
      <c r="E54" s="106">
        <v>0</v>
      </c>
      <c r="F54" s="285">
        <v>5524</v>
      </c>
      <c r="G54" s="350">
        <v>0</v>
      </c>
      <c r="H54" s="301"/>
      <c r="I54" s="335">
        <v>0</v>
      </c>
      <c r="J54" s="372">
        <v>3935.5</v>
      </c>
      <c r="K54" s="317">
        <v>0</v>
      </c>
      <c r="L54" s="107">
        <f t="shared" si="2"/>
        <v>15163.5</v>
      </c>
      <c r="M54" s="166"/>
    </row>
    <row r="55" spans="1:13" ht="15">
      <c r="A55" s="108" t="s">
        <v>249</v>
      </c>
      <c r="B55" s="109" t="s">
        <v>250</v>
      </c>
      <c r="C55" s="270">
        <v>0</v>
      </c>
      <c r="D55" s="270">
        <v>0</v>
      </c>
      <c r="E55" s="106">
        <v>500</v>
      </c>
      <c r="F55" s="285">
        <v>0</v>
      </c>
      <c r="G55" s="350">
        <v>0</v>
      </c>
      <c r="H55" s="301"/>
      <c r="I55" s="335">
        <v>0</v>
      </c>
      <c r="J55" s="372">
        <v>175</v>
      </c>
      <c r="K55" s="317">
        <v>500</v>
      </c>
      <c r="L55" s="107">
        <f t="shared" si="2"/>
        <v>1175</v>
      </c>
      <c r="M55" s="166"/>
    </row>
    <row r="56" spans="1:13" ht="15">
      <c r="A56" s="108" t="s">
        <v>251</v>
      </c>
      <c r="B56" s="109" t="s">
        <v>252</v>
      </c>
      <c r="C56" s="270">
        <v>0</v>
      </c>
      <c r="D56" s="270">
        <v>80</v>
      </c>
      <c r="E56" s="106">
        <v>900</v>
      </c>
      <c r="F56" s="285">
        <v>634</v>
      </c>
      <c r="G56" s="350">
        <v>0</v>
      </c>
      <c r="H56" s="301">
        <v>0</v>
      </c>
      <c r="I56" s="335">
        <v>0</v>
      </c>
      <c r="J56" s="372">
        <v>300.5</v>
      </c>
      <c r="K56" s="317">
        <v>0</v>
      </c>
      <c r="L56" s="107">
        <f t="shared" si="2"/>
        <v>1914.5</v>
      </c>
      <c r="M56" s="166"/>
    </row>
    <row r="57" spans="1:13" ht="15">
      <c r="A57" s="110" t="s">
        <v>253</v>
      </c>
      <c r="B57" s="111" t="s">
        <v>432</v>
      </c>
      <c r="C57" s="271">
        <v>32640</v>
      </c>
      <c r="D57" s="271">
        <v>0</v>
      </c>
      <c r="E57" s="127">
        <v>1512</v>
      </c>
      <c r="F57" s="286">
        <v>23267</v>
      </c>
      <c r="G57" s="351">
        <v>0</v>
      </c>
      <c r="H57" s="675">
        <v>1000</v>
      </c>
      <c r="I57" s="336">
        <v>2000</v>
      </c>
      <c r="J57" s="362">
        <v>2750</v>
      </c>
      <c r="K57" s="318">
        <v>6384</v>
      </c>
      <c r="L57" s="113">
        <f t="shared" si="2"/>
        <v>69553</v>
      </c>
      <c r="M57" s="166"/>
    </row>
    <row r="58" spans="1:13" ht="15">
      <c r="A58" s="130" t="s">
        <v>254</v>
      </c>
      <c r="B58" s="131" t="s">
        <v>255</v>
      </c>
      <c r="C58" s="277">
        <f aca="true" t="shared" si="11" ref="C58:K58">SUM(C60:C61)</f>
        <v>0</v>
      </c>
      <c r="D58" s="277">
        <f t="shared" si="11"/>
        <v>0</v>
      </c>
      <c r="E58" s="132">
        <f t="shared" si="11"/>
        <v>2055</v>
      </c>
      <c r="F58" s="292">
        <f t="shared" si="11"/>
        <v>44000</v>
      </c>
      <c r="G58" s="357">
        <f t="shared" si="11"/>
        <v>0</v>
      </c>
      <c r="H58" s="307">
        <f t="shared" si="11"/>
        <v>0</v>
      </c>
      <c r="I58" s="343">
        <f t="shared" si="11"/>
        <v>0</v>
      </c>
      <c r="J58" s="380">
        <f t="shared" si="11"/>
        <v>25000</v>
      </c>
      <c r="K58" s="325">
        <f t="shared" si="11"/>
        <v>0</v>
      </c>
      <c r="L58" s="122">
        <f t="shared" si="2"/>
        <v>71055</v>
      </c>
      <c r="M58" s="166"/>
    </row>
    <row r="59" spans="1:13" ht="15">
      <c r="A59" s="123" t="s">
        <v>256</v>
      </c>
      <c r="B59" s="124" t="s">
        <v>257</v>
      </c>
      <c r="C59" s="276">
        <f aca="true" t="shared" si="12" ref="C59:K59">SUM(C60:C61)</f>
        <v>0</v>
      </c>
      <c r="D59" s="276">
        <f t="shared" si="12"/>
        <v>0</v>
      </c>
      <c r="E59" s="125">
        <f t="shared" si="12"/>
        <v>2055</v>
      </c>
      <c r="F59" s="291">
        <f t="shared" si="12"/>
        <v>44000</v>
      </c>
      <c r="G59" s="356">
        <f t="shared" si="12"/>
        <v>0</v>
      </c>
      <c r="H59" s="306">
        <f t="shared" si="12"/>
        <v>0</v>
      </c>
      <c r="I59" s="341">
        <f t="shared" si="12"/>
        <v>0</v>
      </c>
      <c r="J59" s="378">
        <f t="shared" si="12"/>
        <v>25000</v>
      </c>
      <c r="K59" s="323">
        <f t="shared" si="12"/>
        <v>0</v>
      </c>
      <c r="L59" s="100">
        <f t="shared" si="2"/>
        <v>71055</v>
      </c>
      <c r="M59" s="166"/>
    </row>
    <row r="60" spans="1:13" ht="15">
      <c r="A60" s="116" t="s">
        <v>258</v>
      </c>
      <c r="B60" s="105" t="s">
        <v>259</v>
      </c>
      <c r="C60" s="274">
        <v>0</v>
      </c>
      <c r="D60" s="274">
        <v>0</v>
      </c>
      <c r="E60" s="126">
        <v>2055</v>
      </c>
      <c r="F60" s="289">
        <v>0</v>
      </c>
      <c r="G60" s="354">
        <v>0</v>
      </c>
      <c r="H60" s="305">
        <v>0</v>
      </c>
      <c r="I60" s="339">
        <v>0</v>
      </c>
      <c r="J60" s="376">
        <v>0</v>
      </c>
      <c r="K60" s="321">
        <v>0</v>
      </c>
      <c r="L60" s="103">
        <f t="shared" si="2"/>
        <v>2055</v>
      </c>
      <c r="M60" s="166"/>
    </row>
    <row r="61" spans="1:13" ht="15">
      <c r="A61" s="110" t="s">
        <v>260</v>
      </c>
      <c r="B61" s="111" t="s">
        <v>261</v>
      </c>
      <c r="C61" s="271">
        <v>0</v>
      </c>
      <c r="D61" s="271">
        <v>0</v>
      </c>
      <c r="E61" s="127">
        <v>0</v>
      </c>
      <c r="F61" s="286">
        <v>44000</v>
      </c>
      <c r="G61" s="351">
        <v>0</v>
      </c>
      <c r="H61" s="302"/>
      <c r="I61" s="336">
        <v>0</v>
      </c>
      <c r="J61" s="373">
        <v>25000</v>
      </c>
      <c r="K61" s="318">
        <v>0</v>
      </c>
      <c r="L61" s="113">
        <f t="shared" si="2"/>
        <v>69000</v>
      </c>
      <c r="M61" s="166"/>
    </row>
    <row r="62" spans="1:13" ht="15">
      <c r="A62" s="130" t="s">
        <v>262</v>
      </c>
      <c r="B62" s="131" t="s">
        <v>263</v>
      </c>
      <c r="C62" s="277">
        <f aca="true" t="shared" si="13" ref="C62:K62">SUM(C64:C64)</f>
        <v>0</v>
      </c>
      <c r="D62" s="277">
        <f t="shared" si="13"/>
        <v>0</v>
      </c>
      <c r="E62" s="132">
        <f t="shared" si="13"/>
        <v>0</v>
      </c>
      <c r="F62" s="292">
        <f t="shared" si="13"/>
        <v>0</v>
      </c>
      <c r="G62" s="357">
        <f t="shared" si="13"/>
        <v>0</v>
      </c>
      <c r="H62" s="307">
        <f t="shared" si="13"/>
        <v>0</v>
      </c>
      <c r="I62" s="343">
        <f t="shared" si="13"/>
        <v>0</v>
      </c>
      <c r="J62" s="380">
        <f t="shared" si="13"/>
        <v>0</v>
      </c>
      <c r="K62" s="325">
        <f t="shared" si="13"/>
        <v>0</v>
      </c>
      <c r="L62" s="122">
        <f t="shared" si="2"/>
        <v>0</v>
      </c>
      <c r="M62" s="166"/>
    </row>
    <row r="63" spans="1:13" ht="15">
      <c r="A63" s="123" t="s">
        <v>264</v>
      </c>
      <c r="B63" s="124" t="s">
        <v>265</v>
      </c>
      <c r="C63" s="276">
        <f aca="true" t="shared" si="14" ref="C63:K63">SUM(C64:C64)</f>
        <v>0</v>
      </c>
      <c r="D63" s="276">
        <f t="shared" si="14"/>
        <v>0</v>
      </c>
      <c r="E63" s="125">
        <f t="shared" si="14"/>
        <v>0</v>
      </c>
      <c r="F63" s="291">
        <f t="shared" si="14"/>
        <v>0</v>
      </c>
      <c r="G63" s="356">
        <f t="shared" si="14"/>
        <v>0</v>
      </c>
      <c r="H63" s="306">
        <f t="shared" si="14"/>
        <v>0</v>
      </c>
      <c r="I63" s="341">
        <f t="shared" si="14"/>
        <v>0</v>
      </c>
      <c r="J63" s="378">
        <f t="shared" si="14"/>
        <v>0</v>
      </c>
      <c r="K63" s="323">
        <f t="shared" si="14"/>
        <v>0</v>
      </c>
      <c r="L63" s="100">
        <f t="shared" si="2"/>
        <v>0</v>
      </c>
      <c r="M63" s="166"/>
    </row>
    <row r="64" spans="1:13" ht="15">
      <c r="A64" s="104" t="s">
        <v>266</v>
      </c>
      <c r="B64" s="114" t="s">
        <v>267</v>
      </c>
      <c r="C64" s="273">
        <v>0</v>
      </c>
      <c r="D64" s="273">
        <v>0</v>
      </c>
      <c r="E64" s="112">
        <v>0</v>
      </c>
      <c r="F64" s="288">
        <v>0</v>
      </c>
      <c r="G64" s="353">
        <v>0</v>
      </c>
      <c r="H64" s="304">
        <v>0</v>
      </c>
      <c r="I64" s="338">
        <v>0</v>
      </c>
      <c r="J64" s="375">
        <v>0</v>
      </c>
      <c r="K64" s="320">
        <v>0</v>
      </c>
      <c r="L64" s="115">
        <f t="shared" si="2"/>
        <v>0</v>
      </c>
      <c r="M64" s="166"/>
    </row>
    <row r="65" spans="1:13" ht="15">
      <c r="A65" s="130" t="s">
        <v>268</v>
      </c>
      <c r="B65" s="131" t="s">
        <v>269</v>
      </c>
      <c r="C65" s="277">
        <f aca="true" t="shared" si="15" ref="C65:H65">SUM(C67:C68)</f>
        <v>125000</v>
      </c>
      <c r="D65" s="277">
        <f t="shared" si="15"/>
        <v>0</v>
      </c>
      <c r="E65" s="132">
        <f t="shared" si="15"/>
        <v>0</v>
      </c>
      <c r="F65" s="292">
        <f t="shared" si="15"/>
        <v>11000</v>
      </c>
      <c r="G65" s="357">
        <f>SUM(G67:G68)</f>
        <v>0</v>
      </c>
      <c r="H65" s="307">
        <f t="shared" si="15"/>
        <v>0</v>
      </c>
      <c r="I65" s="343">
        <f>SUM(I67:I68)</f>
        <v>0</v>
      </c>
      <c r="J65" s="380">
        <f>SUM(J67:J68)</f>
        <v>0</v>
      </c>
      <c r="K65" s="325">
        <f>SUM(K67:K68)</f>
        <v>0</v>
      </c>
      <c r="L65" s="122">
        <f t="shared" si="2"/>
        <v>136000</v>
      </c>
      <c r="M65" s="166"/>
    </row>
    <row r="66" spans="1:13" ht="15">
      <c r="A66" s="123" t="s">
        <v>270</v>
      </c>
      <c r="B66" s="124" t="s">
        <v>271</v>
      </c>
      <c r="C66" s="276">
        <f aca="true" t="shared" si="16" ref="C66:K66">SUM(C67:C68)</f>
        <v>125000</v>
      </c>
      <c r="D66" s="276">
        <f t="shared" si="16"/>
        <v>0</v>
      </c>
      <c r="E66" s="125">
        <f t="shared" si="16"/>
        <v>0</v>
      </c>
      <c r="F66" s="291">
        <f t="shared" si="16"/>
        <v>11000</v>
      </c>
      <c r="G66" s="356">
        <f t="shared" si="16"/>
        <v>0</v>
      </c>
      <c r="H66" s="306">
        <f t="shared" si="16"/>
        <v>0</v>
      </c>
      <c r="I66" s="341">
        <f t="shared" si="16"/>
        <v>0</v>
      </c>
      <c r="J66" s="378">
        <f t="shared" si="16"/>
        <v>0</v>
      </c>
      <c r="K66" s="323">
        <f t="shared" si="16"/>
        <v>0</v>
      </c>
      <c r="L66" s="100">
        <f t="shared" si="2"/>
        <v>136000</v>
      </c>
      <c r="M66" s="166"/>
    </row>
    <row r="67" spans="1:13" ht="15">
      <c r="A67" s="116" t="s">
        <v>272</v>
      </c>
      <c r="B67" s="105" t="s">
        <v>273</v>
      </c>
      <c r="C67" s="274">
        <v>0</v>
      </c>
      <c r="D67" s="274">
        <v>0</v>
      </c>
      <c r="E67" s="126">
        <v>0</v>
      </c>
      <c r="F67" s="289">
        <v>0</v>
      </c>
      <c r="G67" s="354">
        <v>0</v>
      </c>
      <c r="H67" s="305">
        <v>0</v>
      </c>
      <c r="I67" s="339">
        <v>0</v>
      </c>
      <c r="J67" s="376">
        <v>0</v>
      </c>
      <c r="K67" s="321">
        <v>0</v>
      </c>
      <c r="L67" s="103">
        <f t="shared" si="2"/>
        <v>0</v>
      </c>
      <c r="M67" s="166"/>
    </row>
    <row r="68" spans="1:13" ht="15">
      <c r="A68" s="110" t="s">
        <v>274</v>
      </c>
      <c r="B68" s="111" t="s">
        <v>275</v>
      </c>
      <c r="C68" s="271">
        <v>125000</v>
      </c>
      <c r="D68" s="271">
        <v>0</v>
      </c>
      <c r="E68" s="127">
        <v>0</v>
      </c>
      <c r="F68" s="286">
        <v>11000</v>
      </c>
      <c r="G68" s="351">
        <v>0</v>
      </c>
      <c r="H68" s="302">
        <v>0</v>
      </c>
      <c r="I68" s="336">
        <v>0</v>
      </c>
      <c r="J68" s="373">
        <v>0</v>
      </c>
      <c r="K68" s="318">
        <v>0</v>
      </c>
      <c r="L68" s="113">
        <f t="shared" si="2"/>
        <v>136000</v>
      </c>
      <c r="M68" s="166"/>
    </row>
    <row r="69" spans="1:13" ht="15">
      <c r="A69" s="94" t="s">
        <v>276</v>
      </c>
      <c r="B69" s="95" t="s">
        <v>277</v>
      </c>
      <c r="C69" s="266">
        <f aca="true" t="shared" si="17" ref="C69:K69">C70+C73+C75</f>
        <v>0</v>
      </c>
      <c r="D69" s="266">
        <f t="shared" si="17"/>
        <v>0</v>
      </c>
      <c r="E69" s="96">
        <f t="shared" si="17"/>
        <v>0</v>
      </c>
      <c r="F69" s="282">
        <f t="shared" si="17"/>
        <v>47031</v>
      </c>
      <c r="G69" s="347">
        <f t="shared" si="17"/>
        <v>0</v>
      </c>
      <c r="H69" s="298">
        <f t="shared" si="17"/>
        <v>0</v>
      </c>
      <c r="I69" s="332">
        <f t="shared" si="17"/>
        <v>0</v>
      </c>
      <c r="J69" s="369">
        <f t="shared" si="17"/>
        <v>0</v>
      </c>
      <c r="K69" s="314">
        <f t="shared" si="17"/>
        <v>0</v>
      </c>
      <c r="L69" s="122">
        <f t="shared" si="2"/>
        <v>47031</v>
      </c>
      <c r="M69" s="166"/>
    </row>
    <row r="70" spans="1:13" ht="15">
      <c r="A70" s="133" t="s">
        <v>278</v>
      </c>
      <c r="B70" s="134" t="s">
        <v>279</v>
      </c>
      <c r="C70" s="272">
        <f aca="true" t="shared" si="18" ref="C70:K70">SUM(C71:C72)</f>
        <v>0</v>
      </c>
      <c r="D70" s="272">
        <f t="shared" si="18"/>
        <v>0</v>
      </c>
      <c r="E70" s="135">
        <f t="shared" si="18"/>
        <v>0</v>
      </c>
      <c r="F70" s="287">
        <f t="shared" si="18"/>
        <v>37031</v>
      </c>
      <c r="G70" s="352">
        <f t="shared" si="18"/>
        <v>0</v>
      </c>
      <c r="H70" s="303">
        <f t="shared" si="18"/>
        <v>0</v>
      </c>
      <c r="I70" s="337">
        <f t="shared" si="18"/>
        <v>0</v>
      </c>
      <c r="J70" s="374">
        <f t="shared" si="18"/>
        <v>0</v>
      </c>
      <c r="K70" s="319">
        <f t="shared" si="18"/>
        <v>0</v>
      </c>
      <c r="L70" s="100">
        <f t="shared" si="2"/>
        <v>37031</v>
      </c>
      <c r="M70" s="166"/>
    </row>
    <row r="71" spans="1:13" ht="15">
      <c r="A71" s="116" t="s">
        <v>280</v>
      </c>
      <c r="B71" s="105" t="s">
        <v>281</v>
      </c>
      <c r="C71" s="274">
        <v>0</v>
      </c>
      <c r="D71" s="274">
        <v>0</v>
      </c>
      <c r="E71" s="126">
        <v>0</v>
      </c>
      <c r="F71" s="289">
        <v>7031</v>
      </c>
      <c r="G71" s="354">
        <v>0</v>
      </c>
      <c r="H71" s="305">
        <v>0</v>
      </c>
      <c r="I71" s="339">
        <v>0</v>
      </c>
      <c r="J71" s="376">
        <v>0</v>
      </c>
      <c r="K71" s="321">
        <v>0</v>
      </c>
      <c r="L71" s="103">
        <f t="shared" si="2"/>
        <v>7031</v>
      </c>
      <c r="M71" s="166"/>
    </row>
    <row r="72" spans="1:13" ht="15">
      <c r="A72" s="110" t="s">
        <v>282</v>
      </c>
      <c r="B72" s="111" t="s">
        <v>283</v>
      </c>
      <c r="C72" s="271">
        <v>0</v>
      </c>
      <c r="D72" s="271">
        <v>0</v>
      </c>
      <c r="E72" s="127">
        <v>0</v>
      </c>
      <c r="F72" s="286">
        <v>30000</v>
      </c>
      <c r="G72" s="351">
        <v>0</v>
      </c>
      <c r="H72" s="302">
        <v>0</v>
      </c>
      <c r="I72" s="336">
        <v>0</v>
      </c>
      <c r="J72" s="373">
        <v>0</v>
      </c>
      <c r="K72" s="318">
        <v>0</v>
      </c>
      <c r="L72" s="113">
        <f t="shared" si="2"/>
        <v>30000</v>
      </c>
      <c r="M72" s="166"/>
    </row>
    <row r="73" spans="1:13" ht="15">
      <c r="A73" s="133" t="s">
        <v>284</v>
      </c>
      <c r="B73" s="136" t="s">
        <v>285</v>
      </c>
      <c r="C73" s="272">
        <f aca="true" t="shared" si="19" ref="C73:K73">SUM(C74:C74)</f>
        <v>0</v>
      </c>
      <c r="D73" s="272">
        <f t="shared" si="19"/>
        <v>0</v>
      </c>
      <c r="E73" s="135">
        <f t="shared" si="19"/>
        <v>0</v>
      </c>
      <c r="F73" s="287">
        <f t="shared" si="19"/>
        <v>0</v>
      </c>
      <c r="G73" s="352">
        <f t="shared" si="19"/>
        <v>0</v>
      </c>
      <c r="H73" s="303">
        <f t="shared" si="19"/>
        <v>0</v>
      </c>
      <c r="I73" s="337">
        <f t="shared" si="19"/>
        <v>0</v>
      </c>
      <c r="J73" s="374">
        <f t="shared" si="19"/>
        <v>0</v>
      </c>
      <c r="K73" s="319">
        <f t="shared" si="19"/>
        <v>0</v>
      </c>
      <c r="L73" s="100">
        <f t="shared" si="2"/>
        <v>0</v>
      </c>
      <c r="M73" s="166"/>
    </row>
    <row r="74" spans="1:13" ht="15">
      <c r="A74" s="104" t="s">
        <v>286</v>
      </c>
      <c r="B74" s="114" t="s">
        <v>287</v>
      </c>
      <c r="C74" s="273">
        <v>0</v>
      </c>
      <c r="D74" s="273">
        <v>0</v>
      </c>
      <c r="E74" s="112">
        <v>0</v>
      </c>
      <c r="F74" s="288">
        <v>0</v>
      </c>
      <c r="G74" s="353">
        <v>0</v>
      </c>
      <c r="H74" s="304">
        <v>0</v>
      </c>
      <c r="I74" s="338">
        <v>0</v>
      </c>
      <c r="J74" s="375">
        <v>0</v>
      </c>
      <c r="K74" s="320">
        <v>0</v>
      </c>
      <c r="L74" s="115">
        <f t="shared" si="2"/>
        <v>0</v>
      </c>
      <c r="M74" s="166"/>
    </row>
    <row r="75" spans="1:13" ht="15">
      <c r="A75" s="133" t="s">
        <v>288</v>
      </c>
      <c r="B75" s="136" t="s">
        <v>289</v>
      </c>
      <c r="C75" s="272">
        <f aca="true" t="shared" si="20" ref="C75:K75">SUM(C76:C76)</f>
        <v>0</v>
      </c>
      <c r="D75" s="272">
        <f t="shared" si="20"/>
        <v>0</v>
      </c>
      <c r="E75" s="135">
        <f t="shared" si="20"/>
        <v>0</v>
      </c>
      <c r="F75" s="287">
        <f t="shared" si="20"/>
        <v>10000</v>
      </c>
      <c r="G75" s="352">
        <f t="shared" si="20"/>
        <v>0</v>
      </c>
      <c r="H75" s="303">
        <f t="shared" si="20"/>
        <v>0</v>
      </c>
      <c r="I75" s="337">
        <f t="shared" si="20"/>
        <v>0</v>
      </c>
      <c r="J75" s="374">
        <f t="shared" si="20"/>
        <v>0</v>
      </c>
      <c r="K75" s="319">
        <f t="shared" si="20"/>
        <v>0</v>
      </c>
      <c r="L75" s="100">
        <f t="shared" si="2"/>
        <v>10000</v>
      </c>
      <c r="M75" s="166"/>
    </row>
    <row r="76" spans="1:13" ht="15.75" thickBot="1">
      <c r="A76" s="116" t="s">
        <v>290</v>
      </c>
      <c r="B76" s="105" t="s">
        <v>291</v>
      </c>
      <c r="C76" s="274">
        <v>0</v>
      </c>
      <c r="D76" s="274">
        <v>0</v>
      </c>
      <c r="E76" s="126">
        <v>0</v>
      </c>
      <c r="F76" s="293">
        <v>10000</v>
      </c>
      <c r="G76" s="354">
        <v>0</v>
      </c>
      <c r="H76" s="305"/>
      <c r="I76" s="344">
        <v>0</v>
      </c>
      <c r="J76" s="381">
        <v>0</v>
      </c>
      <c r="K76" s="321">
        <v>0</v>
      </c>
      <c r="L76" s="137">
        <f t="shared" si="2"/>
        <v>10000</v>
      </c>
      <c r="M76" s="166"/>
    </row>
    <row r="77" spans="1:13" ht="15.75" thickBot="1">
      <c r="A77" s="138" t="s">
        <v>292</v>
      </c>
      <c r="B77" s="139" t="s">
        <v>293</v>
      </c>
      <c r="C77" s="278">
        <f>C17+C28+C69</f>
        <v>10002610.5</v>
      </c>
      <c r="D77" s="278">
        <f aca="true" t="shared" si="21" ref="D77:L77">D17+D28+D69</f>
        <v>60333</v>
      </c>
      <c r="E77" s="140">
        <f>E17+E28+E69</f>
        <v>595876.03</v>
      </c>
      <c r="F77" s="278">
        <f t="shared" si="21"/>
        <v>518400</v>
      </c>
      <c r="G77" s="358">
        <f>G17+G28+G69</f>
        <v>0</v>
      </c>
      <c r="H77" s="308">
        <f t="shared" si="21"/>
        <v>3000</v>
      </c>
      <c r="I77" s="345">
        <f>I17+I28+I69</f>
        <v>20000.4</v>
      </c>
      <c r="J77" s="382">
        <f>J17+J28+J69</f>
        <v>48990</v>
      </c>
      <c r="K77" s="326">
        <f>K17+K28+K69</f>
        <v>29315</v>
      </c>
      <c r="L77" s="167">
        <f t="shared" si="21"/>
        <v>11278524.93</v>
      </c>
      <c r="M77" s="168"/>
    </row>
    <row r="78" ht="15.75" thickBot="1">
      <c r="M78" s="169"/>
    </row>
    <row r="79" spans="2:13" ht="15">
      <c r="B79" s="141"/>
      <c r="C79" s="142" t="s">
        <v>294</v>
      </c>
      <c r="D79" s="143" t="s">
        <v>295</v>
      </c>
      <c r="E79" s="144"/>
      <c r="F79" s="294"/>
      <c r="G79" s="359"/>
      <c r="H79" s="756" t="s">
        <v>296</v>
      </c>
      <c r="I79" s="757"/>
      <c r="J79" s="757"/>
      <c r="K79" s="758"/>
      <c r="L79" s="762" t="s">
        <v>297</v>
      </c>
      <c r="M79" s="170"/>
    </row>
    <row r="80" spans="2:13" ht="15">
      <c r="B80" s="152" t="s">
        <v>298</v>
      </c>
      <c r="C80" s="146">
        <f>L77</f>
        <v>11278524.93</v>
      </c>
      <c r="D80" s="147">
        <f>C77+D77+E77+F77++G77+H77+I77+J77+K77</f>
        <v>11278524.93</v>
      </c>
      <c r="E80" s="145"/>
      <c r="F80" s="294"/>
      <c r="G80" s="359"/>
      <c r="H80" s="759"/>
      <c r="I80" s="760"/>
      <c r="J80" s="760"/>
      <c r="K80" s="761"/>
      <c r="L80" s="763"/>
      <c r="M80" s="170"/>
    </row>
    <row r="81" spans="1:13" ht="15">
      <c r="A81" s="657"/>
      <c r="B81" s="658" t="s">
        <v>315</v>
      </c>
      <c r="C81" s="279">
        <f>C17+C32+C57</f>
        <v>8516912</v>
      </c>
      <c r="D81" s="147"/>
      <c r="E81" s="148"/>
      <c r="F81" s="294"/>
      <c r="G81" s="359"/>
      <c r="H81" s="769" t="s">
        <v>300</v>
      </c>
      <c r="I81" s="770"/>
      <c r="J81" s="770"/>
      <c r="K81" s="771"/>
      <c r="L81" s="149">
        <f>+E77-275876+'Plan rashoda i izdataka'!D260</f>
        <v>361381.43000000005</v>
      </c>
      <c r="M81" s="171"/>
    </row>
    <row r="82" spans="1:13" ht="19.5">
      <c r="A82" s="175"/>
      <c r="B82" s="176" t="s">
        <v>314</v>
      </c>
      <c r="C82" s="177">
        <f>C80-C81</f>
        <v>2761612.9299999997</v>
      </c>
      <c r="D82" s="147"/>
      <c r="E82" s="385" t="s">
        <v>322</v>
      </c>
      <c r="F82" s="386">
        <f>L84-C81</f>
        <v>2303676.0999999996</v>
      </c>
      <c r="G82" s="359"/>
      <c r="H82" s="772" t="s">
        <v>301</v>
      </c>
      <c r="I82" s="773"/>
      <c r="J82" s="773"/>
      <c r="K82" s="774"/>
      <c r="L82" s="659">
        <f>I77+G77+H57</f>
        <v>21000.4</v>
      </c>
      <c r="M82" s="171"/>
    </row>
    <row r="83" spans="5:13" ht="15">
      <c r="E83" s="148"/>
      <c r="F83" s="148"/>
      <c r="G83" s="172" t="s">
        <v>299</v>
      </c>
      <c r="H83" s="767" t="s">
        <v>303</v>
      </c>
      <c r="I83" s="767"/>
      <c r="J83" s="767"/>
      <c r="K83" s="768"/>
      <c r="L83" s="660">
        <f>J77-J57</f>
        <v>46240</v>
      </c>
      <c r="M83" s="171"/>
    </row>
    <row r="84" spans="1:13" ht="15">
      <c r="A84" t="s">
        <v>310</v>
      </c>
      <c r="B84" s="750" t="s">
        <v>316</v>
      </c>
      <c r="C84" s="751"/>
      <c r="D84" s="751"/>
      <c r="E84" s="752"/>
      <c r="F84" s="383">
        <v>1</v>
      </c>
      <c r="G84" s="173">
        <v>1</v>
      </c>
      <c r="H84" s="753" t="s">
        <v>304</v>
      </c>
      <c r="I84" s="754"/>
      <c r="J84" s="754"/>
      <c r="K84" s="755"/>
      <c r="L84" s="661">
        <f>275876-41381.4+2750+C77+D77+F77+H77-H57</f>
        <v>10820588.1</v>
      </c>
      <c r="M84" s="171"/>
    </row>
    <row r="85" spans="2:13" ht="15">
      <c r="B85" s="750" t="s">
        <v>302</v>
      </c>
      <c r="C85" s="751"/>
      <c r="D85" s="751"/>
      <c r="E85" s="752"/>
      <c r="F85" s="383">
        <v>1</v>
      </c>
      <c r="G85" s="173">
        <v>1</v>
      </c>
      <c r="H85" s="764" t="s">
        <v>305</v>
      </c>
      <c r="I85" s="765"/>
      <c r="J85" s="765"/>
      <c r="K85" s="766"/>
      <c r="L85" s="662">
        <f>K77</f>
        <v>29315</v>
      </c>
      <c r="M85" s="171"/>
    </row>
    <row r="86" spans="2:13" ht="15">
      <c r="B86" s="750" t="s">
        <v>317</v>
      </c>
      <c r="C86" s="751"/>
      <c r="D86" s="751"/>
      <c r="E86" s="752"/>
      <c r="F86" s="384">
        <v>1</v>
      </c>
      <c r="G86" s="173">
        <v>1</v>
      </c>
      <c r="H86" s="744" t="s">
        <v>306</v>
      </c>
      <c r="I86" s="745"/>
      <c r="J86" s="745"/>
      <c r="K86" s="746"/>
      <c r="L86" s="149"/>
      <c r="M86" s="171"/>
    </row>
    <row r="87" spans="5:13" ht="15">
      <c r="E87" s="148"/>
      <c r="F87" s="295"/>
      <c r="G87" s="360"/>
      <c r="H87" s="744" t="s">
        <v>307</v>
      </c>
      <c r="I87" s="745"/>
      <c r="J87" s="745"/>
      <c r="K87" s="746"/>
      <c r="L87" s="149">
        <v>0</v>
      </c>
      <c r="M87" s="171"/>
    </row>
    <row r="88" spans="5:13" ht="15.75" thickBot="1">
      <c r="E88" s="150"/>
      <c r="F88" s="296"/>
      <c r="G88" s="361"/>
      <c r="H88" s="747" t="s">
        <v>311</v>
      </c>
      <c r="I88" s="748"/>
      <c r="J88" s="748"/>
      <c r="K88" s="749"/>
      <c r="L88" s="174">
        <f>SUM(L81:L87)</f>
        <v>11278524.93</v>
      </c>
      <c r="M88" s="171"/>
    </row>
  </sheetData>
  <sheetProtection/>
  <mergeCells count="22">
    <mergeCell ref="A2:E2"/>
    <mergeCell ref="A3:E3"/>
    <mergeCell ref="A4:E4"/>
    <mergeCell ref="A7:L7"/>
    <mergeCell ref="H82:K82"/>
    <mergeCell ref="A8:L8"/>
    <mergeCell ref="B11:L11"/>
    <mergeCell ref="A14:B14"/>
    <mergeCell ref="F14:G14"/>
    <mergeCell ref="H14:K14"/>
    <mergeCell ref="H79:K80"/>
    <mergeCell ref="L79:L80"/>
    <mergeCell ref="H85:K85"/>
    <mergeCell ref="H86:K86"/>
    <mergeCell ref="H83:K83"/>
    <mergeCell ref="H81:K81"/>
    <mergeCell ref="H87:K87"/>
    <mergeCell ref="H88:K88"/>
    <mergeCell ref="B84:E84"/>
    <mergeCell ref="B85:E85"/>
    <mergeCell ref="B86:E86"/>
    <mergeCell ref="H84:K84"/>
  </mergeCells>
  <printOptions/>
  <pageMargins left="0.7" right="0.7" top="0.75" bottom="0.75" header="0.3" footer="0.3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2016-11-10T13:41:32Z</cp:lastPrinted>
  <dcterms:created xsi:type="dcterms:W3CDTF">2016-09-19T12:23:51Z</dcterms:created>
  <dcterms:modified xsi:type="dcterms:W3CDTF">2016-11-10T13:42:17Z</dcterms:modified>
  <cp:category/>
  <cp:version/>
  <cp:contentType/>
  <cp:contentStatus/>
</cp:coreProperties>
</file>