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2995" windowHeight="9345" activeTab="1"/>
  </bookViews>
  <sheets>
    <sheet name="REB.Opći dio" sheetId="1" r:id="rId1"/>
    <sheet name="REB.Plan prihoda" sheetId="2" r:id="rId2"/>
    <sheet name="REB.Plan rashoda i izdataka" sheetId="3" r:id="rId3"/>
    <sheet name="INT.POM.TAB.PRI.-SVE RAZINE '16" sheetId="4" state="hidden" r:id="rId4"/>
    <sheet name="INT.POM.TAB.RAS.-SVE RAZINE '16" sheetId="5" state="hidden" r:id="rId5"/>
    <sheet name="List1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D1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15% na I bruto</t>
        </r>
      </text>
    </comment>
    <comment ref="D1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2,2% na I bruto</t>
        </r>
      </text>
    </comment>
    <comment ref="O17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113573 + mzos 6.435.914</t>
        </r>
      </text>
    </comment>
    <comment ref="O177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mzos</t>
        </r>
      </text>
    </comment>
    <comment ref="O178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mzos 135.946</t>
        </r>
      </text>
    </comment>
    <comment ref="O17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6808,84 + mzos 527.123</t>
        </r>
      </text>
    </comment>
    <comment ref="O181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3750 + mzos 274.754</t>
        </r>
      </text>
    </comment>
    <comment ref="O184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18659,21+ mzos 1.021.240</t>
        </r>
      </text>
    </comment>
    <comment ref="O18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1930,74 + mzos 112.007</t>
        </r>
      </text>
    </comment>
    <comment ref="O18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mdomsp+ mzos 337.446</t>
        </r>
      </text>
    </comment>
    <comment ref="O217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mzos nak. za invalide</t>
        </r>
      </text>
    </comment>
    <comment ref="M217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mzos nak. za invalide</t>
        </r>
      </text>
    </comment>
    <comment ref="M18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7200 + mzos 342.989</t>
        </r>
      </text>
    </comment>
    <comment ref="M18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4.075 + mzos </t>
        </r>
      </text>
    </comment>
    <comment ref="M184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24.263+ mzos 1.184.070</t>
        </r>
      </text>
    </comment>
    <comment ref="M181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 + mzos 68500</t>
        </r>
      </text>
    </comment>
    <comment ref="M179" authorId="0">
      <text>
        <r>
          <rPr>
            <b/>
            <sz val="9"/>
            <rFont val="Tahoma"/>
            <family val="0"/>
          </rPr>
          <t xml:space="preserve">Korisnik:
</t>
        </r>
        <r>
          <rPr>
            <sz val="9"/>
            <rFont val="Tahoma"/>
            <family val="2"/>
          </rPr>
          <t>mdomsp 7500</t>
        </r>
        <r>
          <rPr>
            <sz val="9"/>
            <rFont val="Tahoma"/>
            <family val="0"/>
          </rPr>
          <t xml:space="preserve"> + mzos </t>
        </r>
      </text>
    </comment>
    <comment ref="M178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+ mzos </t>
        </r>
      </text>
    </comment>
    <comment ref="M17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177.716 + mzos 6.921.353</t>
        </r>
      </text>
    </comment>
  </commentList>
</comments>
</file>

<file path=xl/comments4.xml><?xml version="1.0" encoding="utf-8"?>
<comments xmlns="http://schemas.openxmlformats.org/spreadsheetml/2006/main">
  <authors>
    <author>korisnik</author>
    <author>CENTAR ZA ODGOJ I OBRAZOVANJE</author>
    <author>Korisnik</author>
    <author>Miro</author>
    <author>coo</author>
  </authors>
  <commentList>
    <comment ref="A11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UNOSITI FINANCIJSKE IZNOSE SAMO U OVU TABELU (FORMULE PRERAČUNAVAJU INTERNE PROJEKCIJE I PLANOVE I PROJ. NA MANJIM RAZINAMA</t>
        </r>
      </text>
    </comment>
    <comment ref="B1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plnairati na 3 razini za 2008-2009, 2010-2011 na 2 razine</t>
        </r>
      </text>
    </comment>
    <comment ref="S1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S41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M4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kam.</t>
        </r>
      </text>
    </comment>
    <comment ref="F4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2008. sufinancirano u iznosu od 13.928,00 kn</t>
        </r>
      </text>
    </comment>
    <comment ref="S4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uplate OPĆINA</t>
        </r>
      </text>
    </comment>
    <comment ref="F50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 refundirao grad 4.795,00 kn</t>
        </r>
      </text>
    </comment>
    <comment ref="S50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osig.</t>
        </r>
      </text>
    </comment>
    <comment ref="I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 POLAZNIKA GODIŠNJE</t>
        </r>
      </text>
    </comment>
    <comment ref="S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HŠŠS</t>
        </r>
      </text>
    </comment>
    <comment ref="S5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uplate rod.za ter.nastavu 9650 + 15000 ZA LJETOVANJE</t>
        </r>
      </text>
    </comment>
    <comment ref="P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prihod fijolice (02)</t>
        </r>
      </text>
    </comment>
    <comment ref="S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 povjerenstvo</t>
        </r>
      </text>
    </comment>
    <comment ref="F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nije stigal pomoć za obitelji 5.390,00</t>
        </r>
      </text>
    </comment>
    <comment ref="S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55079+66000 dug iz 2013. za javne radove</t>
        </r>
      </text>
    </comment>
    <comment ref="F6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 od uplata honorara članova Š.O. za potrebe učenika (2.500 za ost.uč.mat + 500,00 nagrada uč)</t>
        </r>
      </text>
    </comment>
    <comment ref="B6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NOVI KONTO 671 OD 2011</t>
        </r>
      </text>
    </comment>
    <comment ref="C68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F68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*100%</t>
        </r>
      </text>
    </comment>
    <comment ref="C69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F69" authorId="1">
      <text>
        <r>
          <rPr>
            <b/>
            <sz val="8"/>
            <rFont val="Tahoma"/>
            <family val="2"/>
          </rPr>
          <t>*100%</t>
        </r>
      </text>
    </comment>
    <comment ref="C77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(174uč*50kn*10mj)+(54*25*10)</t>
        </r>
      </text>
    </comment>
    <comment ref="M78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 x 1000 za voditelje ŽSV </t>
        </r>
      </text>
    </comment>
    <comment ref="F81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196000 decen. + 3000 za plivaj i uživa</t>
        </r>
      </text>
    </comment>
    <comment ref="C82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korisnik:
PREMA BROJU UČENIKA (174uč*3,5kn*180dana)+(54*6,5*180)</t>
        </r>
      </text>
    </comment>
    <comment ref="F8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sufinanciranje pratnje?NEMA POVEĆANJA PRIHODA - FIXNI IZNOS MANIPULATIVNIH TROŠKOVA</t>
        </r>
      </text>
    </comment>
    <comment ref="C85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(93740,63 X 6 MJ ZA 125 UČ) + (108739,85 X 4 MJ ZA 145 UČ)</t>
        </r>
      </text>
    </comment>
    <comment ref="C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korišten višak minibusa za pl.razlike osig.</t>
        </r>
      </text>
    </comment>
    <comment ref="M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fijolica</t>
        </r>
      </text>
    </comment>
    <comment ref="S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6000 prehrana + 10000 plivanje + lavići 300 + natj. +1000 iz 2011</t>
        </r>
      </text>
    </comment>
    <comment ref="Y9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3.100 povjerenstvo + županija za natj.</t>
        </r>
      </text>
    </comment>
    <comment ref="E68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E69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E77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(174uč*50kn*10mj)+(54*25*10)</t>
        </r>
      </text>
    </comment>
    <comment ref="E82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korisnik:
PREMA BROJU UČENIKA (174uč*3,5kn*180dana)+(54*6,5*180)</t>
        </r>
      </text>
    </comment>
    <comment ref="E85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(93740,63 X 6 MJ ZA 125 UČ) + (108739,85 X 4 MJ ZA 145 UČ)</t>
        </r>
      </text>
    </comment>
    <comment ref="E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korišten višak minibusa za pl.razlike osig.</t>
        </r>
      </text>
    </comment>
    <comment ref="H4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2008. sufinancirano u iznosu od 13.928,00 kn</t>
        </r>
      </text>
    </comment>
    <comment ref="H50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 refundirao grad 4.795,00 kn</t>
        </r>
      </text>
    </comment>
    <comment ref="H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nije stigal pomoć za obitelji 5.390,00</t>
        </r>
      </text>
    </comment>
    <comment ref="H6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 od uplata honorara članova Š.O. za potrebe učenika (2.500 za ost.uč.mat + 500,00 nagrada uč)</t>
        </r>
      </text>
    </comment>
    <comment ref="H68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*100%</t>
        </r>
      </text>
    </comment>
    <comment ref="H69" authorId="1">
      <text>
        <r>
          <rPr>
            <b/>
            <sz val="8"/>
            <rFont val="Tahoma"/>
            <family val="2"/>
          </rPr>
          <t>*100%</t>
        </r>
      </text>
    </comment>
    <comment ref="H81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196000 decen. + 3000 za plivaj i uživa</t>
        </r>
      </text>
    </comment>
    <comment ref="H8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sufinanciranje pratnje?NEMA POVEĆANJA PRIHODA - FIXNI IZNOS MANIPULATIVNIH TROŠKOVA</t>
        </r>
      </text>
    </comment>
    <comment ref="K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 POLAZNIKA GODIŠNJE</t>
        </r>
      </text>
    </comment>
    <comment ref="O4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kam.</t>
        </r>
      </text>
    </comment>
    <comment ref="O78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 x 1000 za voditelje ŽSV </t>
        </r>
      </text>
    </comment>
    <comment ref="O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fijolica</t>
        </r>
      </text>
    </comment>
    <comment ref="R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prihod fijolice (02)</t>
        </r>
      </text>
    </comment>
    <comment ref="U1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U41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U4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uplate OPĆINA</t>
        </r>
      </text>
    </comment>
    <comment ref="U50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osig.</t>
        </r>
      </text>
    </comment>
    <comment ref="U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HŠŠS</t>
        </r>
      </text>
    </comment>
    <comment ref="U5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uplate rod.za ter.nastavu 9650 + 15000 ZA LJETOVANJE</t>
        </r>
      </text>
    </comment>
    <comment ref="U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 povjerenstvo</t>
        </r>
      </text>
    </comment>
    <comment ref="U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55079+66000 dug iz 2013. za javne radove</t>
        </r>
      </text>
    </comment>
    <comment ref="U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6000 prehrana + 10000 plivanje + lavići 300 + natj. +1000 iz 2011</t>
        </r>
      </text>
    </comment>
  </commentList>
</comments>
</file>

<file path=xl/comments5.xml><?xml version="1.0" encoding="utf-8"?>
<comments xmlns="http://schemas.openxmlformats.org/spreadsheetml/2006/main">
  <authors>
    <author>Korisnik</author>
    <author>korisnik</author>
    <author>CENTAR ZA ODGOJ I OBRAZOVANJE</author>
    <author>Miro</author>
  </authors>
  <commentList>
    <comment ref="I1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91948 + projekt 216598</t>
        </r>
      </text>
    </comment>
    <comment ref="V1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</t>
        </r>
      </text>
    </comment>
    <comment ref="C2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stručne zamjene+zamjene nastave u kući</t>
        </r>
      </text>
    </comment>
    <comment ref="C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jubilarne+otpremnine+(pomoći+božičnica=)+dar djetetu+regre+mentorstvo (neoporez+II bruto za sve naknade)</t>
        </r>
      </text>
    </comment>
    <comment ref="I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15264 + 37258 projekt</t>
        </r>
      </text>
    </comment>
    <comment ref="P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županija za natjecanja 200,00</t>
        </r>
      </text>
    </comment>
    <comment ref="V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 + hhz 12/12 zap.bez zas.r.o. samo mio </t>
        </r>
      </text>
    </comment>
    <comment ref="C2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godišnja povećanja samo u redovima 16, 26 i 51</t>
        </r>
      </text>
    </comment>
    <comment ref="I2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302.154,00 KN - 8.766,00 (PRIJEVOZ NA POS.) - 3.750,00 (MANIP.TROŠ.) - 73.800,00 (sufin. pratnje)- 3.000 iz honorara članova Š.O.(ngrada 500,00+pot.5.500)=212.838,00 KN (MAT.TR.)</t>
        </r>
      </text>
    </comment>
    <comment ref="I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mat.rashodi su povećani za 1,6% prema 2009. god 212.838x1,6%</t>
        </r>
      </text>
    </comment>
    <comment ref="L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mat.su povećani za 1,6% prema uputama min. 282.196,58 x 1,6%</t>
        </r>
      </text>
    </comment>
    <comment ref="P3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(4.420,00 dnev.za ter.nas.iz uplate rod. po učeniku +850,00 lavići + 1.700,00 za natj. +)</t>
        </r>
        <r>
          <rPr>
            <sz val="8"/>
            <rFont val="Tahoma"/>
            <family val="2"/>
          </rPr>
          <t xml:space="preserve"> 942,00 žsv def + 942,00 žsv zad + 2000 vod.fijolice</t>
        </r>
      </text>
    </comment>
    <comment ref="V3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uč.zad. 398 + lavići 1170</t>
        </r>
      </text>
    </comment>
    <comment ref="I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840 + projekt 22000</t>
        </r>
      </text>
    </comment>
    <comment ref="I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25.806,40 mat. grad (2.500,00 iz hon. Članova Š.O. za učenike)+ + 4872 razlika iz osiguranja imov.</t>
        </r>
      </text>
    </comment>
    <comment ref="P3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(100,00 lavići +)</t>
        </r>
        <r>
          <rPr>
            <sz val="8"/>
            <rFont val="Tahoma"/>
            <family val="2"/>
          </rPr>
          <t>3.000,00 fijloica - 250,00 iz prih od uč.radova fijol.</t>
        </r>
      </text>
    </comment>
    <comment ref="V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smotra uč.zad.</t>
        </r>
      </text>
    </comment>
    <comment ref="Y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2.500,00 iz hon. Članova Š.O. za učenike</t>
        </r>
      </text>
    </comment>
    <comment ref="P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500,00 lavići + 600,00 županija za natjecanja + 300,0 iz don.</t>
        </r>
      </text>
    </comment>
    <comment ref="Y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300,0 iz don.</t>
        </r>
      </text>
    </comment>
    <comment ref="L3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L3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V3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smotra uč.zad.</t>
        </r>
      </text>
    </comment>
    <comment ref="L3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6244 (nove gume zimske + zaš. odjeća) + ostalo sitni 2000,00</t>
        </r>
      </text>
    </comment>
    <comment ref="V4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sitni za kuhinju iz viškova</t>
        </r>
      </text>
    </comment>
    <comment ref="P42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580,00 usluga prij iz sreds.za ter.nas.iz uplate rod. po učeniku
</t>
        </r>
      </text>
    </comment>
    <comment ref="V4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580,00 usluga prij iz sreds.za ter.nas.iz uplate rod. po učeniku</t>
        </r>
      </text>
    </comment>
    <comment ref="C4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(93740,63 X 6 MJ ZA 125 UČ) + (108739,85 X 4 MJ ZA 145 UČ)</t>
        </r>
      </text>
    </comment>
    <comment ref="I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PRATNJE u orga.javnom prijevozu???</t>
        </r>
      </text>
    </comment>
    <comment ref="P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70% PRATNJE ŽUPANIJA + CENTAR ZA SOCIJALNU SKRB???</t>
        </r>
      </text>
    </comment>
    <comment ref="V43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prij.na ter.nas. 2600 + 3790 iz uplate rod.</t>
        </r>
      </text>
    </comment>
    <comment ref="P4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fijolica 602,83 prebačeno na riznicu</t>
        </r>
      </text>
    </comment>
    <comment ref="I4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3000 + 4000 rebalans decen.funkcija 6.6.2016.</t>
        </r>
      </text>
    </comment>
    <comment ref="L4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STRUČNI SKUP -ZDRAVSTVO</t>
        </r>
      </text>
    </comment>
    <comment ref="P4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aut.hon ŽSV def. 2.014,78 + žsv zadrugara + 2.014,78 žsv zadrugara</t>
        </r>
      </text>
    </comment>
    <comment ref="I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manipulativni troš. - PSP - knjiže se na prehranu</t>
        </r>
      </text>
    </comment>
    <comment ref="V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8.167,00 sufin prehrane od općina + 40.000 IZ PREN.SRED.</t>
        </r>
      </text>
    </comment>
    <comment ref="Y50" authorId="1">
      <text>
        <r>
          <rPr>
            <sz val="10"/>
            <rFont val="Tahoma"/>
            <family val="2"/>
          </rPr>
          <t>2.500 iz donacije za dan škole</t>
        </r>
      </text>
    </comment>
    <comment ref="AB50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na RPA povećanje, dok na ostalim izvorima limitirani iznosi prehrane</t>
        </r>
      </text>
    </comment>
    <comment ref="P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 + 750,00 iz uplate roditelja</t>
        </r>
      </text>
    </comment>
    <comment ref="V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avići 300,00</t>
        </r>
      </text>
    </comment>
    <comment ref="I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(nagrada uč.iz honorara članova Š.O.-500,00)
</t>
        </r>
      </text>
    </comment>
    <comment ref="P53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 600,00 naknada za povjerenstvo
</t>
        </r>
      </text>
    </comment>
    <comment ref="V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600,00 naknada za povjerenstvo</t>
        </r>
      </text>
    </comment>
    <comment ref="Y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nagrada uč.iz honorara članova Š.O.-500,00</t>
        </r>
      </text>
    </comment>
    <comment ref="P5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3.000,00 prem.osig.uč.iz upalte rod.</t>
        </r>
      </text>
    </comment>
    <comment ref="V5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3.000,00 prem.osig.uč.iz upalte rod. NA KONTU 32999</t>
        </r>
      </text>
    </comment>
    <comment ref="L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STRUČNI SKUP -ZDRAVSTVO</t>
        </r>
      </text>
    </comment>
    <comment ref="P5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 (</t>
        </r>
        <r>
          <rPr>
            <sz val="6"/>
            <rFont val="Tahoma"/>
            <family val="2"/>
          </rPr>
          <t>500,00 iz sred.lavića +)</t>
        </r>
        <r>
          <rPr>
            <sz val="8"/>
            <rFont val="Tahoma"/>
            <family val="2"/>
          </rPr>
          <t xml:space="preserve"> 1.043,22 žsv defektologa+1.043,22 žsv zadrugara+1.000 fijolica</t>
        </r>
      </text>
    </comment>
    <comment ref="V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u.z..-1000 KN (NA OSTALE RASHODE 32999) = 175</t>
        </r>
      </text>
    </comment>
    <comment ref="Y5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.-1500 KN (NA OSTALE RASHODE 32999) = 500</t>
        </r>
      </text>
    </comment>
    <comment ref="F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članarina za crafter i minibus</t>
        </r>
      </text>
    </comment>
    <comment ref="P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V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I5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3000 ZA PLIVAJ I UŽIVAJ + 500 (32999)DECEN.+1012,50</t>
        </r>
      </text>
    </comment>
    <comment ref="L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18259 + 5008 prebaćeno s reprezentacije</t>
        </r>
      </text>
    </comment>
    <comment ref="P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prebaćeno s reprezentacije valstirti prihodi</t>
        </r>
      </text>
    </comment>
    <comment ref="V57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2750 kn pomoć </t>
        </r>
      </text>
    </comment>
    <comment ref="P6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plivanje 11.150,00</t>
        </r>
      </text>
    </comment>
    <comment ref="V6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plivanje 10.000,00 + rehab.ljet 15.000</t>
        </r>
      </text>
    </comment>
    <comment ref="Y72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donacija</t>
        </r>
      </text>
    </comment>
    <comment ref="P76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donacija</t>
        </r>
      </text>
    </comment>
    <comment ref="Y7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donacija</t>
        </r>
      </text>
    </comment>
    <comment ref="AB8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PROJEKT + POMOĆ OPĆINA</t>
        </r>
      </text>
    </comment>
    <comment ref="I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1673 + 3681 projekt</t>
        </r>
      </text>
    </comment>
    <comment ref="E2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stručne zamjene+zamjene nastave u kući</t>
        </r>
      </text>
    </comment>
    <comment ref="E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jubilarne+otpremnine+(pomoći+božičnica=)+dar djetetu+regre+mentorstvo (neoporez+II bruto za sve naknade)</t>
        </r>
      </text>
    </comment>
    <comment ref="E2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godišnja povećanja samo u redovima 16, 26 i 51</t>
        </r>
      </text>
    </comment>
    <comment ref="E4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(93740,63 X 6 MJ ZA 125 UČ) + (108739,85 X 4 MJ ZA 145 UČ)</t>
        </r>
      </text>
    </comment>
    <comment ref="H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članarina za crafter i minibus</t>
        </r>
      </text>
    </comment>
    <comment ref="K1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71426,32 + projekt 237466,19</t>
        </r>
      </text>
    </comment>
    <comment ref="K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11981,47 + 36807,28 projekt</t>
        </r>
      </text>
    </comment>
    <comment ref="K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1314,1 +  projekt 4036,83</t>
        </r>
      </text>
    </comment>
    <comment ref="K2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302.154,00 KN - 8.766,00 (PRIJEVOZ NA POS.) - 3.750,00 (MANIP.TROŠ.) - 73.800,00 (sufin. pratnje)- 3.000 iz honorara članova Š.O.(ngrada 500,00+pot.5.500)=212.838,00 KN (MAT.TR.)</t>
        </r>
      </text>
    </comment>
    <comment ref="K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mat.rashodi su povećani za 1,6% prema 2009. god 212.838x1,6%</t>
        </r>
      </text>
    </comment>
    <comment ref="K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840 + projekt 17917,86</t>
        </r>
      </text>
    </comment>
    <comment ref="K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25.806,40 mat. grad (2.500,00 iz hon. Članova Š.O. za učenike)+ + 4872 razlika iz osiguranja imov.</t>
        </r>
      </text>
    </comment>
    <comment ref="K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PRATNJE u orga.javnom prijevozu???</t>
        </r>
      </text>
    </comment>
    <comment ref="K4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3000 + 4000 rebalans decen.funkcija 6.6.2016.</t>
        </r>
      </text>
    </comment>
    <comment ref="K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manipulativni troš. - PSP - knjiže se na prehranu</t>
        </r>
      </text>
    </comment>
    <comment ref="K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(nagrada uč.iz honorara članova Š.O.-500,00)
</t>
        </r>
      </text>
    </comment>
    <comment ref="K5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12000 ZA PLIVAJ I UŽIVAJ + 500 (32999)DECEN.+1012,50</t>
        </r>
      </text>
    </comment>
    <comment ref="N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mat.su povećani za 1,6% prema uputama min. 282.196,58 x 1,6%</t>
        </r>
      </text>
    </comment>
    <comment ref="N3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N3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N3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6244 (nove gume zimske + zaš. odjeća) + ostalo sitni 2000,00</t>
        </r>
      </text>
    </comment>
    <comment ref="N4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STRUČNI SKUP -ZDRAVSTVO</t>
        </r>
      </text>
    </comment>
    <comment ref="N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STRUČNI SKUP -ZDRAVSTVO</t>
        </r>
      </text>
    </comment>
    <comment ref="N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18259 + 5008 prebaćeno s reprezentacije</t>
        </r>
      </text>
    </comment>
    <comment ref="R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županija za natjecanja 200,00</t>
        </r>
      </text>
    </comment>
    <comment ref="R3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(4.420,00 dnev.za ter.nas.iz uplate rod. po učeniku +850,00 lavići + 1.700,00 za natj. +)</t>
        </r>
        <r>
          <rPr>
            <sz val="8"/>
            <rFont val="Tahoma"/>
            <family val="2"/>
          </rPr>
          <t xml:space="preserve"> 942,00 žsv def + 942,00 žsv zad + 2000 vod.fijolice</t>
        </r>
      </text>
    </comment>
    <comment ref="R3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(100,00 lavići +)</t>
        </r>
        <r>
          <rPr>
            <sz val="8"/>
            <rFont val="Tahoma"/>
            <family val="2"/>
          </rPr>
          <t>3.000,00 fijloica - 250,00 iz prih od uč.radova fijol.</t>
        </r>
      </text>
    </comment>
    <comment ref="R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500,00 lavići + 600,00 županija za natjecanja + 300,0 iz don.</t>
        </r>
      </text>
    </comment>
    <comment ref="R42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580,00 usluga prij iz sreds.za ter.nas.iz uplate rod. po učeniku
</t>
        </r>
      </text>
    </comment>
    <comment ref="R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70% PRATNJE ŽUPANIJA + CENTAR ZA SOCIJALNU SKRB???</t>
        </r>
      </text>
    </comment>
    <comment ref="R4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fijolica 602,83 prebačeno na riznicu</t>
        </r>
      </text>
    </comment>
    <comment ref="R4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aut.hon ŽSV def. 2.014,78 + žsv zadrugara + 2.014,78 žsv zadrugara</t>
        </r>
      </text>
    </comment>
    <comment ref="R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 + 750,00 iz uplate roditelja</t>
        </r>
      </text>
    </comment>
    <comment ref="R53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 600,00 naknada za povjerenstvo
</t>
        </r>
      </text>
    </comment>
    <comment ref="R5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3.000,00 prem.osig.uč.iz upalte rod.</t>
        </r>
      </text>
    </comment>
    <comment ref="R5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 (</t>
        </r>
        <r>
          <rPr>
            <sz val="6"/>
            <rFont val="Tahoma"/>
            <family val="2"/>
          </rPr>
          <t>500,00 iz sred.lavića +)</t>
        </r>
        <r>
          <rPr>
            <sz val="8"/>
            <rFont val="Tahoma"/>
            <family val="2"/>
          </rPr>
          <t xml:space="preserve"> 1.043,22 žsv defektologa+1.043,22 žsv zadrugara+1.000 fijolica</t>
        </r>
      </text>
    </comment>
    <comment ref="R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R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prebaćeno s reprezentacije valstirti prihodi</t>
        </r>
      </text>
    </comment>
    <comment ref="R6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plivanje 11.150,00</t>
        </r>
      </text>
    </comment>
    <comment ref="R76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donacija</t>
        </r>
      </text>
    </comment>
    <comment ref="X1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</t>
        </r>
      </text>
    </comment>
    <comment ref="X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 + hhz 12/12 zap.bez zas.r.o. samo mio </t>
        </r>
      </text>
    </comment>
    <comment ref="X3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uč.zad. 398 + lavići 1170</t>
        </r>
      </text>
    </comment>
    <comment ref="X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smotra uč.zad.</t>
        </r>
      </text>
    </comment>
    <comment ref="X3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smotra uč.zad.</t>
        </r>
      </text>
    </comment>
    <comment ref="X4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sitni za kuhinju iz viškova</t>
        </r>
      </text>
    </comment>
    <comment ref="X4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580,00 usluga prij iz sreds.za ter.nas.iz uplate rod. po učeniku</t>
        </r>
      </text>
    </comment>
    <comment ref="X43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prij.na ter.nas. 2600 + 3790 iz uplate rod.</t>
        </r>
      </text>
    </comment>
    <comment ref="X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8.167,00 sufin prehrane od općina + 40.000 IZ PREN.SRED.</t>
        </r>
      </text>
    </comment>
    <comment ref="X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avići 300,00</t>
        </r>
      </text>
    </comment>
    <comment ref="X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600,00 naknada za povjerenstvo</t>
        </r>
      </text>
    </comment>
    <comment ref="X5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3.000,00 prem.osig.uč.iz upalte rod. NA KONTU 32999</t>
        </r>
      </text>
    </comment>
    <comment ref="X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u.z..-1000 KN (NA OSTALE RASHODE 32999) = 175</t>
        </r>
      </text>
    </comment>
    <comment ref="X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X57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2750 pomoc</t>
        </r>
      </text>
    </comment>
    <comment ref="X6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plivanje 10.000,00 + rehab.ljet 15.000</t>
        </r>
      </text>
    </comment>
    <comment ref="AA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2.500,00 iz hon. Članova Š.O. za učenike</t>
        </r>
      </text>
    </comment>
    <comment ref="AA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300,0 iz don.</t>
        </r>
      </text>
    </comment>
    <comment ref="AA50" authorId="1">
      <text>
        <r>
          <rPr>
            <sz val="10"/>
            <rFont val="Tahoma"/>
            <family val="2"/>
          </rPr>
          <t>2.500 iz donacije za dan škole</t>
        </r>
      </text>
    </comment>
    <comment ref="AA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nagrada uč.iz honorara članova Š.O.-500,00</t>
        </r>
      </text>
    </comment>
    <comment ref="AA5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.-1500 KN (NA OSTALE RASHODE 32999) = 500</t>
        </r>
      </text>
    </comment>
    <comment ref="AA72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donacija</t>
        </r>
      </text>
    </comment>
    <comment ref="AA7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donacija</t>
        </r>
      </text>
    </comment>
    <comment ref="AD50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na RPA povećanje, dok na ostalim izvorima limitirani iznosi prehrane</t>
        </r>
      </text>
    </comment>
    <comment ref="AD8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PROJEKT + POMOĆ OPĆINA</t>
        </r>
      </text>
    </comment>
    <comment ref="AD53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na RPA povećanje, dok na ostalim izvorima limitirani iznosi prehrane</t>
        </r>
      </text>
    </comment>
    <comment ref="N1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+ osoba od 11/2016 - 8000 kn i bruto</t>
        </r>
      </text>
    </comment>
    <comment ref="AD84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rpa 37490+ preh. 29139 iz 2015.+ 8250 pom zupanije</t>
        </r>
      </text>
    </comment>
    <comment ref="C3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23730 + 29139 kn viška iz 2015 za uravnoteženje</t>
        </r>
      </text>
    </comment>
    <comment ref="N71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17.709+ 10.000 kn viška za uravnoteženje</t>
        </r>
      </text>
    </comment>
    <comment ref="U3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30000+ 13.520 kn viška za uravnoteženje</t>
        </r>
      </text>
    </comment>
    <comment ref="N72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25.025+ 23.741 kn viška za uravnoteženje</t>
        </r>
      </text>
    </comment>
  </commentList>
</comments>
</file>

<file path=xl/sharedStrings.xml><?xml version="1.0" encoding="utf-8"?>
<sst xmlns="http://schemas.openxmlformats.org/spreadsheetml/2006/main" count="892" uniqueCount="476">
  <si>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</si>
  <si>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</si>
  <si>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</si>
  <si>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</si>
  <si>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</si>
  <si>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</si>
  <si>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</si>
  <si>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</si>
  <si>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</si>
  <si>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</si>
  <si>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</si>
  <si>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</si>
  <si>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</si>
  <si>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</si>
  <si>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</si>
  <si>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</si>
  <si>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</si>
  <si>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</si>
  <si>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</si>
  <si>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</si>
  <si>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</si>
  <si>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</si>
  <si>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</si>
  <si>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</si>
  <si>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</si>
  <si>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</si>
  <si>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</si>
  <si>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</si>
  <si>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</si>
  <si>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</si>
  <si>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</si>
  <si>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Namjenski primici od zaduživanja (81)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</si>
  <si>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</si>
  <si>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</si>
  <si>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</si>
  <si>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</si>
  <si>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</si>
  <si>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</si>
  <si>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</si>
  <si>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</si>
  <si>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</si>
  <si>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</si>
  <si>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</si>
  <si>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</si>
  <si>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</si>
  <si>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</si>
  <si>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</si>
  <si>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</si>
  <si>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</si>
  <si>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</si>
  <si>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</si>
  <si>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</si>
  <si>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</si>
  <si>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</si>
  <si>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</si>
  <si>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</si>
  <si>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</si>
  <si>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</si>
  <si>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</si>
  <si>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</si>
  <si>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</si>
  <si>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</si>
  <si>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</si>
  <si>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</si>
  <si>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</si>
  <si>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</si>
  <si>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</si>
  <si>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</si>
  <si>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</si>
  <si>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</si>
  <si>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</si>
  <si>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</si>
  <si>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</si>
  <si>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</si>
  <si>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</si>
  <si>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</si>
  <si>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</si>
  <si>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</si>
  <si>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</si>
  <si>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</si>
  <si>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</si>
  <si>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</si>
  <si>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</si>
  <si>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</si>
  <si>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</si>
  <si>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</si>
  <si>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</si>
  <si>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</si>
  <si>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</si>
  <si>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</si>
  <si>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</si>
  <si>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</si>
  <si>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</si>
  <si>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</si>
  <si>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</si>
  <si>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</si>
  <si>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</si>
  <si>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</si>
  <si>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</si>
  <si>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</si>
  <si>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</si>
  <si>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</si>
  <si>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</si>
  <si>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</si>
  <si>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</si>
  <si>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</si>
  <si>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</si>
  <si>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</si>
  <si>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</si>
  <si>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</si>
  <si>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</si>
  <si>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</si>
  <si>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</si>
  <si>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</si>
  <si>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</si>
  <si>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</si>
  <si>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</si>
  <si>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</si>
  <si>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</si>
  <si>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</si>
  <si>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</si>
  <si>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</si>
  <si>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1024A100001</t>
  </si>
  <si>
    <t>Program 1024 - decentralizirane funkcije OŠ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</si>
  <si>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</si>
  <si>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</si>
  <si>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</si>
  <si>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</si>
  <si>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</si>
  <si>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</si>
  <si>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</si>
  <si>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</si>
  <si>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</si>
  <si>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</si>
  <si>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</si>
  <si>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</si>
  <si>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</si>
  <si>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</si>
  <si>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</si>
  <si>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</si>
  <si>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1035A100004</t>
  </si>
  <si>
    <t>PROJEKT POMOĆNICI U NASTAVI-III</t>
  </si>
  <si>
    <t>1035A100005</t>
  </si>
  <si>
    <t>PROJEKT "OSIGURANJE PREHRANE"</t>
  </si>
  <si>
    <t>Centar za odgoj i obrazovanje Čakovec                                                                                                                                        Izrađena tabela 14.12.2007.</t>
  </si>
  <si>
    <t>ZADNJA IZMJENA</t>
  </si>
  <si>
    <t>Ivana plemenitog Zajca 26</t>
  </si>
  <si>
    <t>MB: 03110141</t>
  </si>
  <si>
    <t>U skladu sa Zakonom o proračunu (N.N., br. 87/08., 136/12, 15/15) i odredbama o izradi proračuna, izrađen je financijski plan izdataka</t>
  </si>
  <si>
    <t>proračunskog korisnika čija je funkcija decentralizirana za 2016. godinu</t>
  </si>
  <si>
    <t>Izvor rashoda i izdataka (org. klas.) →</t>
  </si>
  <si>
    <t>PRORAČUN</t>
  </si>
  <si>
    <t>MINIBUS(Proračun)</t>
  </si>
  <si>
    <t>GRAD</t>
  </si>
  <si>
    <t>OSTALO</t>
  </si>
  <si>
    <t>R.br.</t>
  </si>
  <si>
    <r>
      <t>Oznaka i naziv računa iz p. plana</t>
    </r>
    <r>
      <rPr>
        <b/>
        <sz val="6"/>
        <rFont val="Arial"/>
        <family val="2"/>
      </rPr>
      <t>↓ / Izvor financiranja→</t>
    </r>
  </si>
  <si>
    <t>31 (02)</t>
  </si>
  <si>
    <t>61 (05)</t>
  </si>
  <si>
    <t>1.</t>
  </si>
  <si>
    <t>31 Rashodi za zaposlene</t>
  </si>
  <si>
    <t>2.</t>
  </si>
  <si>
    <t>311 Plaće za zaposlene</t>
  </si>
  <si>
    <t>3.</t>
  </si>
  <si>
    <t>3111 Plaće,red.rad,bol. do 42</t>
  </si>
  <si>
    <t>4.</t>
  </si>
  <si>
    <t>5.</t>
  </si>
  <si>
    <t>6.</t>
  </si>
  <si>
    <t>7.</t>
  </si>
  <si>
    <t>312 Ostali rashodi za zap.</t>
  </si>
  <si>
    <t>8.</t>
  </si>
  <si>
    <t>3121 Ost. ras.za zaposlene</t>
  </si>
  <si>
    <t>9.</t>
  </si>
  <si>
    <t>313 Dopr. za zdrav. i zapošlj.</t>
  </si>
  <si>
    <t>10.</t>
  </si>
  <si>
    <t>3132 Dop.za zdravstvo</t>
  </si>
  <si>
    <t>11.</t>
  </si>
  <si>
    <t>3133 Dop.za zapošljavanje</t>
  </si>
  <si>
    <t>12.</t>
  </si>
  <si>
    <t>3 Rashodi poslovanja</t>
  </si>
  <si>
    <t>13.</t>
  </si>
  <si>
    <t>32 Materijalni rashodi</t>
  </si>
  <si>
    <t>14.</t>
  </si>
  <si>
    <t>321 Naknade troš. zaposlenima</t>
  </si>
  <si>
    <t>15.</t>
  </si>
  <si>
    <t>3211 Tr.službenog puta</t>
  </si>
  <si>
    <t>16.</t>
  </si>
  <si>
    <t>3212 Nak.za prijevoz na posao</t>
  </si>
  <si>
    <t>17.</t>
  </si>
  <si>
    <t>3213 Kotizacije za sem.,savjet.</t>
  </si>
  <si>
    <t>18.</t>
  </si>
  <si>
    <t>322   Rash.za mat.i energ.</t>
  </si>
  <si>
    <t>19.</t>
  </si>
  <si>
    <t>3221 Ured.mat, preven.,TK</t>
  </si>
  <si>
    <t>20.</t>
  </si>
  <si>
    <t>3222 Mat.i sirovine</t>
  </si>
  <si>
    <t>21.</t>
  </si>
  <si>
    <t>3223 Energija</t>
  </si>
  <si>
    <t>22.</t>
  </si>
  <si>
    <t>3224 Materijal,dijelovi održa.</t>
  </si>
  <si>
    <t>23.</t>
  </si>
  <si>
    <t>24.</t>
  </si>
  <si>
    <t>3227 Služ.,radna ob.,odjeća</t>
  </si>
  <si>
    <t>25.</t>
  </si>
  <si>
    <t>323 Rashodi za usluge</t>
  </si>
  <si>
    <t>26.</t>
  </si>
  <si>
    <t>3231 Telefon, ostale usluge za prij.</t>
  </si>
  <si>
    <t>27.</t>
  </si>
  <si>
    <t>32319 Ostale usluge-org.javni pr.</t>
  </si>
  <si>
    <t>28.</t>
  </si>
  <si>
    <t>3232 Usluge tek.i inv.održa.</t>
  </si>
  <si>
    <t>29.</t>
  </si>
  <si>
    <t>3233 Promidžba i inform.</t>
  </si>
  <si>
    <t>30.</t>
  </si>
  <si>
    <t>3234 Kom.usluge,prehrana</t>
  </si>
  <si>
    <t>31.</t>
  </si>
  <si>
    <t>3236 Sanitarni pregledi čist.</t>
  </si>
  <si>
    <t>32.</t>
  </si>
  <si>
    <t>3237 Ostale int.usluge</t>
  </si>
  <si>
    <t>33.</t>
  </si>
  <si>
    <t>3238 Rač.usluge</t>
  </si>
  <si>
    <t>34.</t>
  </si>
  <si>
    <t>323991 Prehrana</t>
  </si>
  <si>
    <t>35.</t>
  </si>
  <si>
    <t>3239 Graf.tisk.usluge,fotokop.,ost.</t>
  </si>
  <si>
    <t>36.</t>
  </si>
  <si>
    <t>329 Rashodi za usluge</t>
  </si>
  <si>
    <t>37.</t>
  </si>
  <si>
    <t>3291 Nagrada RPA, povjerenstvo</t>
  </si>
  <si>
    <t>38.</t>
  </si>
  <si>
    <t>39.</t>
  </si>
  <si>
    <t>3293 Reprezentacija</t>
  </si>
  <si>
    <t>40.</t>
  </si>
  <si>
    <t>3294 Članarine</t>
  </si>
  <si>
    <t>41.</t>
  </si>
  <si>
    <t>42.</t>
  </si>
  <si>
    <t>34 Financijski rashodi</t>
  </si>
  <si>
    <t>43.</t>
  </si>
  <si>
    <t>343 Ostali financijski rashodi</t>
  </si>
  <si>
    <t>44.</t>
  </si>
  <si>
    <t>3431 Bankovne usluge</t>
  </si>
  <si>
    <t>45.</t>
  </si>
  <si>
    <t>3434 Takse, plivanje,ljetovanja</t>
  </si>
  <si>
    <t>46.</t>
  </si>
  <si>
    <t>36 Pomoći dane u inozemstvo i unutar opće države</t>
  </si>
  <si>
    <t>47.</t>
  </si>
  <si>
    <t>363 Pomoći unutar opće države</t>
  </si>
  <si>
    <t>48.</t>
  </si>
  <si>
    <t>36311 Donacije,uč.zadruge</t>
  </si>
  <si>
    <t>49.</t>
  </si>
  <si>
    <t>37 Pomoći, sufin.prijevoza</t>
  </si>
  <si>
    <t>50.</t>
  </si>
  <si>
    <t>372 Ostale naknade građ</t>
  </si>
  <si>
    <t>51.</t>
  </si>
  <si>
    <t>37212 Pomoć obiteljima,Grad</t>
  </si>
  <si>
    <t>52.</t>
  </si>
  <si>
    <t>3722 Sufin.prijevoza-vl.auto</t>
  </si>
  <si>
    <t>53.</t>
  </si>
  <si>
    <t>42 OPREMA</t>
  </si>
  <si>
    <t>54.</t>
  </si>
  <si>
    <t>422 Postrijenja i oprema</t>
  </si>
  <si>
    <t>55.</t>
  </si>
  <si>
    <t>4221 Rač.oprema,ur.namj.,ostali</t>
  </si>
  <si>
    <t>56.</t>
  </si>
  <si>
    <t>4227 Oprema</t>
  </si>
  <si>
    <t>57.</t>
  </si>
  <si>
    <t>423 Prijevozna sredstva</t>
  </si>
  <si>
    <t>58.</t>
  </si>
  <si>
    <t>4231 Minibus</t>
  </si>
  <si>
    <t>59.</t>
  </si>
  <si>
    <t>424 Knjige, umjet.djela i ost.izl.vrij.</t>
  </si>
  <si>
    <t>60.</t>
  </si>
  <si>
    <t>42411 Knjige</t>
  </si>
  <si>
    <t>61.</t>
  </si>
  <si>
    <t>SVEUKUPNO</t>
  </si>
  <si>
    <t>redak 61</t>
  </si>
  <si>
    <t>UKUPNO PRIJEDLOG PLANA IZDATAKA PREMA IZVORIMA FINANCIRANJA</t>
  </si>
  <si>
    <t>Kontrolni zbrojevi:</t>
  </si>
  <si>
    <t>staro</t>
  </si>
  <si>
    <t>(01 - Opći prihodi i primici) - u 2016. 11</t>
  </si>
  <si>
    <t>(02 - Vlastiti prihodi) - u 2016. 31</t>
  </si>
  <si>
    <t>MATERIJALNI RASHODI 2017./2016.</t>
  </si>
  <si>
    <t>(03 - Prihodi za posebne namjene) - u 2016. 43</t>
  </si>
  <si>
    <t>(04 - Pomoći) - u 2016. 51, 52</t>
  </si>
  <si>
    <t>(05 - Donacije) - u 2016. 61</t>
  </si>
  <si>
    <t>(06 - Prihodi od prodaje ili zamjene nefinancijske imovine i nak. s naslova osig.) - u 2016. 43</t>
  </si>
  <si>
    <t>(07 - Namjenski primici) - u 2016. 8</t>
  </si>
  <si>
    <t>MSPM (RPA)</t>
  </si>
  <si>
    <t>3225 Sitni,didat.,gume</t>
  </si>
  <si>
    <t xml:space="preserve"> </t>
  </si>
  <si>
    <t>S V E U K U P N O :</t>
  </si>
  <si>
    <t>51 (04)</t>
  </si>
  <si>
    <t>Ukupni ras.bez plaća</t>
  </si>
  <si>
    <t>Plaće MZOS (11 (51))</t>
  </si>
  <si>
    <t>RASHODI ZA ZAPOSLENE 2017./2016.</t>
  </si>
  <si>
    <t>RAS. ZA NABAVU NEFIN. IMO.2017./2016.</t>
  </si>
  <si>
    <r>
      <t>11/</t>
    </r>
    <r>
      <rPr>
        <b/>
        <sz val="7"/>
        <color indexed="10"/>
        <rFont val="Times New Roman"/>
        <family val="1"/>
      </rPr>
      <t>51</t>
    </r>
    <r>
      <rPr>
        <b/>
        <sz val="7"/>
        <rFont val="Times New Roman"/>
        <family val="1"/>
      </rPr>
      <t xml:space="preserve"> (01/</t>
    </r>
    <r>
      <rPr>
        <b/>
        <sz val="7"/>
        <color indexed="10"/>
        <rFont val="Times New Roman"/>
        <family val="1"/>
      </rPr>
      <t>04</t>
    </r>
    <r>
      <rPr>
        <b/>
        <sz val="7"/>
        <rFont val="Times New Roman"/>
        <family val="1"/>
      </rPr>
      <t>)</t>
    </r>
  </si>
  <si>
    <t>3114 Teži uvjeti</t>
  </si>
  <si>
    <t>3292/3299 Osig.voz.,zap.,djece</t>
  </si>
  <si>
    <r>
      <t>43/</t>
    </r>
    <r>
      <rPr>
        <b/>
        <sz val="7"/>
        <color indexed="10"/>
        <rFont val="Times New Roman"/>
        <family val="1"/>
      </rPr>
      <t>52</t>
    </r>
    <r>
      <rPr>
        <b/>
        <sz val="7"/>
        <color indexed="30"/>
        <rFont val="Times New Roman"/>
        <family val="1"/>
      </rPr>
      <t xml:space="preserve"> (03/</t>
    </r>
    <r>
      <rPr>
        <b/>
        <sz val="7"/>
        <color indexed="10"/>
        <rFont val="Times New Roman"/>
        <family val="1"/>
      </rPr>
      <t>04</t>
    </r>
    <r>
      <rPr>
        <b/>
        <sz val="7"/>
        <color indexed="30"/>
        <rFont val="Times New Roman"/>
        <family val="1"/>
      </rPr>
      <t>)</t>
    </r>
  </si>
  <si>
    <t>Pomoći bez plaća MZOS</t>
  </si>
  <si>
    <t>U skladu sa Zakonom o proračunu (N.N., br. 87/08, 136/12, 15/15) i odredbama o izradi proračuna, izrađen je financijski Plana projekcije primitaka</t>
  </si>
  <si>
    <t>Izvor prihoda i primitaka (org. klas.) →</t>
  </si>
  <si>
    <t xml:space="preserve">Oznaka računa iz p. plana i naziv ↓/ Izvor financiranja → </t>
  </si>
  <si>
    <t>2016. (01/02/03/04/05)</t>
  </si>
  <si>
    <t>63 POMOĆI IZ PRORAČUNA</t>
  </si>
  <si>
    <t>633 TEKUĆE POM. IZ PROR.</t>
  </si>
  <si>
    <t>6331 Tek. Žup.,grad, op.pom.</t>
  </si>
  <si>
    <t>636 TEK. POMOĆI IZ NENADLEŽNOG PRORAČUNA</t>
  </si>
  <si>
    <t>P L A Ć A</t>
  </si>
  <si>
    <t>6361111-636114 Bruto plaće</t>
  </si>
  <si>
    <t>636115 POMOĆI</t>
  </si>
  <si>
    <t>636116 Prijevoz radnika</t>
  </si>
  <si>
    <t xml:space="preserve">6361117  Jubilarna </t>
  </si>
  <si>
    <t>6361173  Božić.,dar dj.,reg.</t>
  </si>
  <si>
    <t>6361174 Nak.za neisk.G.O.</t>
  </si>
  <si>
    <t>6361175 Mentorstvo</t>
  </si>
  <si>
    <t>6361176 NAK.ZBOG NEZAP INV.</t>
  </si>
  <si>
    <t>O S T A L O</t>
  </si>
  <si>
    <t>636118  Didaktika</t>
  </si>
  <si>
    <t>636119 TEK.POM.OD DR.OPĆINA, GRAD, ŽUP.</t>
  </si>
  <si>
    <t xml:space="preserve"> -II- HNOS</t>
  </si>
  <si>
    <t>6361120 Prehrana učenika</t>
  </si>
  <si>
    <t>6361121 Vlastito kombi vozilo</t>
  </si>
  <si>
    <t>6361121 Prij.učenika vl.auto</t>
  </si>
  <si>
    <t>6361121 Prij.učenika-org.javni pr.</t>
  </si>
  <si>
    <t>63611122 Agencija</t>
  </si>
  <si>
    <t>63611123 Za nab. Opreme</t>
  </si>
  <si>
    <t>638 TEK.POM.-PRIJ.EU SRED.</t>
  </si>
  <si>
    <t>63811 Tekuće pom. iz dr. pr. EU</t>
  </si>
  <si>
    <t>64 PRIH.OD IMOV.</t>
  </si>
  <si>
    <t>641 PRIH.OD FIN.IMOV</t>
  </si>
  <si>
    <t>64132 Kam. na o.sred.</t>
  </si>
  <si>
    <t>64132 Kam. na dep.po.viđ.</t>
  </si>
  <si>
    <t>65  PRIH.OD ADMIN.PRIS</t>
  </si>
  <si>
    <t>652 PRIH.PO POS.PROP.</t>
  </si>
  <si>
    <t>UKUPNO ZA 65264</t>
  </si>
  <si>
    <t>65264 Suf.preh.,opć.,Grad</t>
  </si>
  <si>
    <t>65264 Osig.učenika,imov.</t>
  </si>
  <si>
    <t>65264 ŠŠK "Lavići"</t>
  </si>
  <si>
    <t>65264 Program plivanja</t>
  </si>
  <si>
    <t>UKUPNO ZA 65269</t>
  </si>
  <si>
    <t>65269 Odjel RPA</t>
  </si>
  <si>
    <t>65269 Izleti, ljetovanja</t>
  </si>
  <si>
    <t>65269 Inkaz, povj.,uč.rad.</t>
  </si>
  <si>
    <t>65269/652688 HZZ, ostalo</t>
  </si>
  <si>
    <t>66 OSTALI PRIH.</t>
  </si>
  <si>
    <t>661 PRIH.OD PRODAJE</t>
  </si>
  <si>
    <t>66141 Prih od prod. proi.</t>
  </si>
  <si>
    <t>663 DONACIJE</t>
  </si>
  <si>
    <t>66311 Tek.don. od fiz.o.</t>
  </si>
  <si>
    <t>66312 Tek.don.od nepr.o.</t>
  </si>
  <si>
    <t>66313 Tek.don.od trgo.d.</t>
  </si>
  <si>
    <t>67 PRIHODI IZ PRORAČUNA</t>
  </si>
  <si>
    <t>671 PRIH.ZA FIN.RED.DJ.</t>
  </si>
  <si>
    <t>671115 Prijevoz radnika</t>
  </si>
  <si>
    <t xml:space="preserve">671117  Jubilarna </t>
  </si>
  <si>
    <t>671115 Pomoći, otp.</t>
  </si>
  <si>
    <t>6711173  Božić.,dar dj.,reg.</t>
  </si>
  <si>
    <t>6711174 Nak.za neisk.G.O.</t>
  </si>
  <si>
    <t>6711175 Mentorstvo</t>
  </si>
  <si>
    <t>671118  Didaktika</t>
  </si>
  <si>
    <t>63.</t>
  </si>
  <si>
    <t xml:space="preserve">  -II-  Prevencija</t>
  </si>
  <si>
    <t>64.</t>
  </si>
  <si>
    <t>65.</t>
  </si>
  <si>
    <t xml:space="preserve"> -II- Agencija</t>
  </si>
  <si>
    <t>66.</t>
  </si>
  <si>
    <t>671119 Za mat. troškove</t>
  </si>
  <si>
    <t>67.</t>
  </si>
  <si>
    <t>6711120 Prehrana učenika</t>
  </si>
  <si>
    <t>68.</t>
  </si>
  <si>
    <t>6711121 Vlastito kombi vozilo</t>
  </si>
  <si>
    <t>69.</t>
  </si>
  <si>
    <t>6711121 Prij.učenika vl.auto</t>
  </si>
  <si>
    <t>70.</t>
  </si>
  <si>
    <t>6711121 Prij.učenika-org.javni pr.</t>
  </si>
  <si>
    <t>71.</t>
  </si>
  <si>
    <t>67121 Za nab. Opreme</t>
  </si>
  <si>
    <t>72.</t>
  </si>
  <si>
    <t>92 REZULTAT POSL.</t>
  </si>
  <si>
    <t>73.</t>
  </si>
  <si>
    <t>922 PREN.SRED.</t>
  </si>
  <si>
    <t>74.</t>
  </si>
  <si>
    <t>9221 Korišten višak iz pret.g.</t>
  </si>
  <si>
    <t>75.</t>
  </si>
  <si>
    <t>UKUPNO PRIJEDLOG PLANA PRIMITAKA PREMA IZVORIMA FINANCIRANJA</t>
  </si>
  <si>
    <t>PLAN ZA 2016. (3 razina)</t>
  </si>
  <si>
    <r>
      <t>(01 - Opći prihodi i primici)</t>
    </r>
    <r>
      <rPr>
        <b/>
        <sz val="6.5"/>
        <rFont val="Arial"/>
        <family val="2"/>
      </rPr>
      <t xml:space="preserve"> - u 2016. 11</t>
    </r>
  </si>
  <si>
    <t>rashodi za zaposlene</t>
  </si>
  <si>
    <t>2016/2015</t>
  </si>
  <si>
    <t>ras.za nabavu nefin.imo.</t>
  </si>
  <si>
    <r>
      <t>(06 - Prihodi od prodaje ili zamjene nefinancijske imovine i nak. s naslova osig.)</t>
    </r>
    <r>
      <rPr>
        <b/>
        <sz val="6.5"/>
        <rFont val="Arial"/>
        <family val="2"/>
      </rPr>
      <t xml:space="preserve"> - u 2016. 43</t>
    </r>
  </si>
  <si>
    <r>
      <t>(07 - Namjenski primici)</t>
    </r>
    <r>
      <rPr>
        <b/>
        <sz val="6.5"/>
        <rFont val="Arial"/>
        <family val="2"/>
      </rPr>
      <t xml:space="preserve"> - u 2016. 8</t>
    </r>
  </si>
  <si>
    <t>S V E U K U P N O 2016. :</t>
  </si>
  <si>
    <r>
      <t xml:space="preserve">(03 - Prihodi za posebne namjene) </t>
    </r>
    <r>
      <rPr>
        <b/>
        <sz val="6.5"/>
        <color indexed="30"/>
        <rFont val="Arial"/>
        <family val="2"/>
      </rPr>
      <t>- u 2016. 43</t>
    </r>
  </si>
  <si>
    <r>
      <t>(04 - Pomoći)</t>
    </r>
    <r>
      <rPr>
        <b/>
        <sz val="6.5"/>
        <color indexed="10"/>
        <rFont val="Arial"/>
        <family val="2"/>
      </rPr>
      <t xml:space="preserve"> - u 2016. 51, 52</t>
    </r>
  </si>
  <si>
    <r>
      <t>(05 - Donacije)</t>
    </r>
    <r>
      <rPr>
        <b/>
        <sz val="6.5"/>
        <color indexed="17"/>
        <rFont val="Arial"/>
        <family val="2"/>
      </rPr>
      <t xml:space="preserve"> - u 2016. 61</t>
    </r>
  </si>
  <si>
    <r>
      <t>(02 - Vlastiti prihodi)</t>
    </r>
    <r>
      <rPr>
        <b/>
        <sz val="6.5"/>
        <color indexed="53"/>
        <rFont val="Arial"/>
        <family val="2"/>
      </rPr>
      <t xml:space="preserve"> - u 2016. 31</t>
    </r>
  </si>
  <si>
    <t>52 (04)</t>
  </si>
  <si>
    <t>67111 Pomoćnici</t>
  </si>
  <si>
    <t>671111-671114 Bruto plaće Boravak</t>
  </si>
  <si>
    <t>Bez korištenih viš.</t>
  </si>
  <si>
    <r>
      <t xml:space="preserve">52 (04) / </t>
    </r>
    <r>
      <rPr>
        <b/>
        <sz val="7"/>
        <color indexed="53"/>
        <rFont val="Times New Roman"/>
        <family val="1"/>
      </rPr>
      <t>31 (02)</t>
    </r>
  </si>
  <si>
    <t>PRIJEDLOG REBALANSA PLANA PRIMITAKA ZA 2016 GODINU (sve razine)</t>
  </si>
  <si>
    <t>5/3</t>
  </si>
  <si>
    <t>52 (04) - REB.</t>
  </si>
  <si>
    <t>31 (02) - REB.</t>
  </si>
  <si>
    <t>61 (05) - REB.</t>
  </si>
  <si>
    <t>2016. (01/02/03/04/05) -REBALANS</t>
  </si>
  <si>
    <t>8/7</t>
  </si>
  <si>
    <t>11/9</t>
  </si>
  <si>
    <t>15/13</t>
  </si>
  <si>
    <t>18/16</t>
  </si>
  <si>
    <t>21/19</t>
  </si>
  <si>
    <t>24/22</t>
  </si>
  <si>
    <t>27/25</t>
  </si>
  <si>
    <t>2016.</t>
  </si>
  <si>
    <t>PLAN RASHODA I IZDATAKA - REBALANS 2016.</t>
  </si>
  <si>
    <t>Planirani rashodi za 2016.g.</t>
  </si>
  <si>
    <t>REBALANS PLANA ZA 2016.</t>
  </si>
  <si>
    <t>14/12</t>
  </si>
  <si>
    <t>52 (04) -REB.</t>
  </si>
  <si>
    <t>51 (04) -REB.</t>
  </si>
  <si>
    <t>31 (02) -REB.</t>
  </si>
  <si>
    <t>43/52 (03/04) -REB.</t>
  </si>
  <si>
    <t xml:space="preserve"> 61 (05)-REB.</t>
  </si>
  <si>
    <t>Sveukupno (stupac 3 do 27)</t>
  </si>
  <si>
    <t>2016. PLAN</t>
  </si>
  <si>
    <t>REB. ZA 2016. (3 razina)</t>
  </si>
  <si>
    <t>% REB./PLAN.</t>
  </si>
  <si>
    <t>2016. REB.</t>
  </si>
  <si>
    <t>PRIJEDLOG REBALNSA PLANA IZDATAKA ZA 2016. GODINU</t>
  </si>
  <si>
    <t>30/28</t>
  </si>
  <si>
    <t>stupac 25</t>
  </si>
  <si>
    <t>redak 75 (3 -25)</t>
  </si>
  <si>
    <t>stupac 27</t>
  </si>
  <si>
    <t>stupci 28</t>
  </si>
  <si>
    <t>stupci 30</t>
  </si>
  <si>
    <t>REBALANS</t>
  </si>
  <si>
    <t>Sveukupno 2016. (stupac 3 do 24)</t>
  </si>
  <si>
    <t>Opći prihodi i primici (11) - REBALANS</t>
  </si>
  <si>
    <t>Vlastiti prihodi (31) - REBALANS</t>
  </si>
  <si>
    <t>Prihodi za posebne namjene (43)- REBALANS</t>
  </si>
  <si>
    <t>Pomoći (52)- REBALANS</t>
  </si>
  <si>
    <t>Donacije (61)- REBALANS</t>
  </si>
  <si>
    <t>Prihodi od nefinancijske imovine i nadoknade šteta s osnova osiguranja (71)- REBALANS</t>
  </si>
  <si>
    <t>% (REB./PLAN.)</t>
  </si>
  <si>
    <t>Centar za odgoj i obrazovanje Čakovec</t>
  </si>
  <si>
    <t>Rebalans 2016.</t>
  </si>
  <si>
    <t>Plan za 2016.</t>
  </si>
  <si>
    <t>% (REB. / PLAN.)</t>
  </si>
  <si>
    <t>Opći prihodi i primici - REBALANS</t>
  </si>
  <si>
    <t>Vlastiti prihodi - REBALANS</t>
  </si>
  <si>
    <t>Prihodi za posebne namjene - REBALANS</t>
  </si>
  <si>
    <t>Pomoći - REBALANS</t>
  </si>
  <si>
    <t>Donacije  - REBALANS</t>
  </si>
  <si>
    <t>Prihodi od prodaje  nefin. imovine i nadoknade šteta s osnova osigu.- REBALANS</t>
  </si>
  <si>
    <t>Prihodi od prodaje  nefin. imovine i nadoknade šteta s osnova osigu.</t>
  </si>
  <si>
    <t>Ukupno</t>
  </si>
  <si>
    <t>Po izvoru</t>
  </si>
  <si>
    <t>PLAN</t>
  </si>
  <si>
    <r>
      <t>11/</t>
    </r>
    <r>
      <rPr>
        <b/>
        <u val="single"/>
        <sz val="7"/>
        <color indexed="10"/>
        <rFont val="Times New Roman"/>
        <family val="1"/>
      </rPr>
      <t>51</t>
    </r>
    <r>
      <rPr>
        <b/>
        <u val="single"/>
        <sz val="7"/>
        <rFont val="Times New Roman"/>
        <family val="1"/>
      </rPr>
      <t xml:space="preserve"> (01/</t>
    </r>
    <r>
      <rPr>
        <b/>
        <u val="single"/>
        <sz val="7"/>
        <color indexed="10"/>
        <rFont val="Times New Roman"/>
        <family val="1"/>
      </rPr>
      <t>04</t>
    </r>
    <r>
      <rPr>
        <b/>
        <u val="single"/>
        <sz val="7"/>
        <rFont val="Times New Roman"/>
        <family val="1"/>
      </rPr>
      <t>) - REB.</t>
    </r>
  </si>
  <si>
    <r>
      <t xml:space="preserve">52 (04) / </t>
    </r>
    <r>
      <rPr>
        <b/>
        <u val="single"/>
        <sz val="7"/>
        <color indexed="53"/>
        <rFont val="Times New Roman"/>
        <family val="1"/>
      </rPr>
      <t>31 (02) - REB.</t>
    </r>
  </si>
  <si>
    <r>
      <t>43/</t>
    </r>
    <r>
      <rPr>
        <b/>
        <u val="single"/>
        <sz val="7"/>
        <color indexed="10"/>
        <rFont val="Times New Roman"/>
        <family val="1"/>
      </rPr>
      <t>52</t>
    </r>
    <r>
      <rPr>
        <b/>
        <u val="single"/>
        <sz val="7"/>
        <color indexed="30"/>
        <rFont val="Times New Roman"/>
        <family val="1"/>
      </rPr>
      <t xml:space="preserve"> (03/</t>
    </r>
    <r>
      <rPr>
        <b/>
        <u val="single"/>
        <sz val="7"/>
        <color indexed="10"/>
        <rFont val="Times New Roman"/>
        <family val="1"/>
      </rPr>
      <t>04</t>
    </r>
    <r>
      <rPr>
        <b/>
        <u val="single"/>
        <sz val="7"/>
        <color indexed="30"/>
        <rFont val="Times New Roman"/>
        <family val="1"/>
      </rPr>
      <t>) - REB.</t>
    </r>
  </si>
  <si>
    <t>% (Reb. / Plan.)</t>
  </si>
  <si>
    <r>
      <t>52 (04)</t>
    </r>
    <r>
      <rPr>
        <b/>
        <u val="single"/>
        <sz val="7"/>
        <rFont val="Times New Roman"/>
        <family val="1"/>
      </rPr>
      <t xml:space="preserve"> -REB.</t>
    </r>
  </si>
  <si>
    <r>
      <t>11/</t>
    </r>
    <r>
      <rPr>
        <b/>
        <u val="single"/>
        <sz val="7"/>
        <color indexed="10"/>
        <rFont val="Times New Roman"/>
        <family val="1"/>
      </rPr>
      <t>51</t>
    </r>
    <r>
      <rPr>
        <b/>
        <u val="single"/>
        <sz val="7"/>
        <rFont val="Times New Roman"/>
        <family val="1"/>
      </rPr>
      <t xml:space="preserve"> (01/</t>
    </r>
    <r>
      <rPr>
        <b/>
        <u val="single"/>
        <sz val="7"/>
        <color indexed="10"/>
        <rFont val="Times New Roman"/>
        <family val="1"/>
      </rPr>
      <t>04</t>
    </r>
    <r>
      <rPr>
        <b/>
        <u val="single"/>
        <sz val="7"/>
        <rFont val="Times New Roman"/>
        <family val="1"/>
      </rPr>
      <t>) -REB.</t>
    </r>
  </si>
  <si>
    <r>
      <t xml:space="preserve">52 (04) / </t>
    </r>
    <r>
      <rPr>
        <b/>
        <u val="single"/>
        <sz val="7"/>
        <color indexed="53"/>
        <rFont val="Times New Roman"/>
        <family val="1"/>
      </rPr>
      <t>31 (02) -REB.</t>
    </r>
  </si>
  <si>
    <t>PLAN PRIHODA I PRIMITAKA - REBALANS ZA 2016.</t>
  </si>
  <si>
    <t>REBALANS FINANCIJSKOG PLANA CENTRA ZA ODGOJ I OBRAZOVANJE ČAKOVEC ZA 2016.</t>
  </si>
  <si>
    <t>3114 Smjenski rad</t>
  </si>
  <si>
    <t>3113 Stručne zamjene</t>
  </si>
  <si>
    <t>32999 O.n.ras.+3295</t>
  </si>
  <si>
    <t>U Čakovcu, 11.11.'16.</t>
  </si>
  <si>
    <t>U Čakovcu, 11.11.2016.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</si>
</sst>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0.0"/>
    <numFmt numFmtId="166" formatCode="#,##0.0_ ;[Red]\-#,##0.0\ "/>
    <numFmt numFmtId="167" formatCode="#,##0.0"/>
  </numFmts>
  <fonts count="4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Times New Roman"/>
      <family val="1"/>
    </font>
    <font>
      <b/>
      <i/>
      <u val="single"/>
      <sz val="11"/>
      <name val="Arial Narrow"/>
      <family val="2"/>
    </font>
    <font>
      <b/>
      <sz val="7"/>
      <name val="Arial"/>
      <family val="2"/>
    </font>
    <font>
      <b/>
      <sz val="7.5"/>
      <name val="Arial Narrow"/>
      <family val="2"/>
    </font>
    <font>
      <b/>
      <sz val="6"/>
      <color indexed="8"/>
      <name val="Arial"/>
      <family val="2"/>
    </font>
    <font>
      <sz val="7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10"/>
      <name val="Britannic Bold"/>
      <family val="2"/>
    </font>
    <font>
      <sz val="10"/>
      <name val="Britannic Bold"/>
      <family val="2"/>
    </font>
    <font>
      <b/>
      <u val="single"/>
      <sz val="11"/>
      <name val="Times New Roman"/>
      <family val="1"/>
    </font>
    <font>
      <b/>
      <sz val="6.5"/>
      <name val="Arial"/>
      <family val="2"/>
    </font>
    <font>
      <sz val="6"/>
      <name val="Arial Unicode MS"/>
      <family val="2"/>
    </font>
    <font>
      <sz val="6.5"/>
      <name val="Arial"/>
      <family val="2"/>
    </font>
    <font>
      <b/>
      <sz val="6.5"/>
      <name val="Arial Unicode MS"/>
      <family val="2"/>
    </font>
    <font>
      <sz val="6.5"/>
      <name val="Arial Unicode MS"/>
      <family val="2"/>
    </font>
    <font>
      <u val="single"/>
      <sz val="6"/>
      <name val="Arial"/>
      <family val="2"/>
    </font>
    <font>
      <sz val="8"/>
      <name val="Arial"/>
      <family val="2"/>
    </font>
    <font>
      <b/>
      <sz val="6.5"/>
      <color indexed="30"/>
      <name val="Arial"/>
      <family val="2"/>
    </font>
    <font>
      <b/>
      <sz val="6.5"/>
      <color indexed="10"/>
      <name val="Arial"/>
      <family val="2"/>
    </font>
    <font>
      <b/>
      <sz val="6.5"/>
      <color indexed="17"/>
      <name val="Arial"/>
      <family val="2"/>
    </font>
    <font>
      <b/>
      <sz val="6.5"/>
      <color indexed="53"/>
      <name val="Arial"/>
      <family val="2"/>
    </font>
    <font>
      <b/>
      <sz val="7"/>
      <color indexed="53"/>
      <name val="Times New Roman"/>
      <family val="1"/>
    </font>
    <font>
      <sz val="7"/>
      <name val="Times New Roman"/>
      <family val="1"/>
    </font>
    <font>
      <b/>
      <sz val="6.5"/>
      <name val="Times New Roman"/>
      <family val="1"/>
    </font>
    <font>
      <u val="single"/>
      <sz val="5"/>
      <name val="Arial"/>
      <family val="2"/>
    </font>
    <font>
      <sz val="4.5"/>
      <name val="Arial"/>
      <family val="2"/>
    </font>
    <font>
      <b/>
      <sz val="6"/>
      <name val="Arial Narrow"/>
      <family val="2"/>
    </font>
    <font>
      <b/>
      <i/>
      <sz val="6"/>
      <name val="Arial Narrow"/>
      <family val="2"/>
    </font>
    <font>
      <sz val="6"/>
      <name val="Arial Narrow"/>
      <family val="2"/>
    </font>
    <font>
      <b/>
      <i/>
      <sz val="6"/>
      <color indexed="8"/>
      <name val="Arial Narrow"/>
      <family val="2"/>
    </font>
    <font>
      <u val="single"/>
      <sz val="6"/>
      <name val="Arial Narrow"/>
      <family val="2"/>
    </font>
    <font>
      <i/>
      <sz val="6"/>
      <name val="Arial"/>
      <family val="2"/>
    </font>
    <font>
      <u val="single"/>
      <sz val="4"/>
      <name val="Arial Narrow"/>
      <family val="2"/>
    </font>
    <font>
      <i/>
      <sz val="4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9"/>
      <name val="Arial"/>
      <family val="2"/>
    </font>
    <font>
      <i/>
      <u val="single"/>
      <sz val="10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7"/>
      <color indexed="10"/>
      <name val="Times New Roman"/>
      <family val="1"/>
    </font>
    <font>
      <b/>
      <u val="single"/>
      <sz val="7"/>
      <name val="Times New Roman"/>
      <family val="1"/>
    </font>
    <font>
      <b/>
      <u val="single"/>
      <sz val="6.5"/>
      <name val="Arial"/>
      <family val="2"/>
    </font>
    <font>
      <b/>
      <u val="single"/>
      <sz val="6.5"/>
      <name val="Times New Roman"/>
      <family val="1"/>
    </font>
    <font>
      <u val="single"/>
      <sz val="6.5"/>
      <name val="Arial"/>
      <family val="2"/>
    </font>
    <font>
      <b/>
      <u val="single"/>
      <sz val="7.5"/>
      <name val="Arial Narrow"/>
      <family val="2"/>
    </font>
    <font>
      <u val="single"/>
      <sz val="4.5"/>
      <name val="Arial"/>
      <family val="2"/>
    </font>
    <font>
      <b/>
      <u val="single"/>
      <sz val="7"/>
      <color indexed="53"/>
      <name val="Times New Roman"/>
      <family val="1"/>
    </font>
    <font>
      <b/>
      <u val="single"/>
      <sz val="7"/>
      <color indexed="30"/>
      <name val="Times New Roman"/>
      <family val="1"/>
    </font>
    <font>
      <u val="single"/>
      <sz val="10"/>
      <name val="Britannic Bold"/>
      <family val="2"/>
    </font>
    <font>
      <sz val="5"/>
      <name val="Arial"/>
      <family val="2"/>
    </font>
    <font>
      <b/>
      <u val="single"/>
      <sz val="6"/>
      <name val="Arial Narrow"/>
      <family val="2"/>
    </font>
    <font>
      <b/>
      <u val="single"/>
      <sz val="6"/>
      <name val="Arial"/>
      <family val="2"/>
    </font>
    <font>
      <b/>
      <i/>
      <u val="single"/>
      <sz val="6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9"/>
      <color indexed="17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9"/>
      <color indexed="30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53"/>
      <name val="Arial"/>
      <family val="2"/>
    </font>
    <font>
      <sz val="9"/>
      <color indexed="53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53"/>
      <name val="Calibri"/>
      <family val="2"/>
    </font>
    <font>
      <i/>
      <sz val="10"/>
      <color indexed="53"/>
      <name val="Arial"/>
      <family val="2"/>
    </font>
    <font>
      <b/>
      <sz val="9"/>
      <color indexed="53"/>
      <name val="Arial"/>
      <family val="2"/>
    </font>
    <font>
      <sz val="11"/>
      <color indexed="30"/>
      <name val="Calibri"/>
      <family val="2"/>
    </font>
    <font>
      <i/>
      <sz val="10"/>
      <color indexed="30"/>
      <name val="Arial"/>
      <family val="2"/>
    </font>
    <font>
      <b/>
      <sz val="9"/>
      <color indexed="30"/>
      <name val="Arial"/>
      <family val="2"/>
    </font>
    <font>
      <sz val="9.85"/>
      <color indexed="3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53"/>
      <name val="Arial"/>
      <family val="2"/>
    </font>
    <font>
      <sz val="6"/>
      <color indexed="10"/>
      <name val="Arial"/>
      <family val="2"/>
    </font>
    <font>
      <b/>
      <sz val="6"/>
      <color indexed="8"/>
      <name val="Calibri"/>
      <family val="2"/>
    </font>
    <font>
      <b/>
      <sz val="7"/>
      <color indexed="17"/>
      <name val="Times New Roman"/>
      <family val="1"/>
    </font>
    <font>
      <b/>
      <sz val="6.5"/>
      <color indexed="10"/>
      <name val="Times New Roman"/>
      <family val="1"/>
    </font>
    <font>
      <b/>
      <sz val="6.5"/>
      <color indexed="53"/>
      <name val="Times New Roman"/>
      <family val="1"/>
    </font>
    <font>
      <b/>
      <sz val="6.5"/>
      <color indexed="30"/>
      <name val="Times New Roman"/>
      <family val="1"/>
    </font>
    <font>
      <b/>
      <sz val="6.5"/>
      <color indexed="17"/>
      <name val="Times New Roman"/>
      <family val="1"/>
    </font>
    <font>
      <sz val="6.5"/>
      <color indexed="10"/>
      <name val="Arial"/>
      <family val="2"/>
    </font>
    <font>
      <sz val="6.5"/>
      <color indexed="53"/>
      <name val="Arial"/>
      <family val="2"/>
    </font>
    <font>
      <sz val="6.5"/>
      <color indexed="30"/>
      <name val="Arial"/>
      <family val="2"/>
    </font>
    <font>
      <sz val="6.5"/>
      <color indexed="17"/>
      <name val="Arial"/>
      <family val="2"/>
    </font>
    <font>
      <sz val="6.5"/>
      <color indexed="8"/>
      <name val="Calibri"/>
      <family val="2"/>
    </font>
    <font>
      <sz val="6.5"/>
      <color indexed="53"/>
      <name val="Calibri"/>
      <family val="2"/>
    </font>
    <font>
      <sz val="6.5"/>
      <color indexed="30"/>
      <name val="Calibri"/>
      <family val="2"/>
    </font>
    <font>
      <sz val="6.5"/>
      <color indexed="10"/>
      <name val="Calibri"/>
      <family val="2"/>
    </font>
    <font>
      <sz val="6.5"/>
      <color indexed="17"/>
      <name val="Calibri"/>
      <family val="2"/>
    </font>
    <font>
      <sz val="5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6"/>
      <color indexed="10"/>
      <name val="Arial Narrow"/>
      <family val="2"/>
    </font>
    <font>
      <b/>
      <sz val="6"/>
      <color indexed="53"/>
      <name val="Arial Narrow"/>
      <family val="2"/>
    </font>
    <font>
      <b/>
      <sz val="6"/>
      <color indexed="30"/>
      <name val="Arial Narrow"/>
      <family val="2"/>
    </font>
    <font>
      <b/>
      <sz val="6"/>
      <color indexed="17"/>
      <name val="Arial Narrow"/>
      <family val="2"/>
    </font>
    <font>
      <sz val="6"/>
      <color indexed="10"/>
      <name val="Arial Narrow"/>
      <family val="2"/>
    </font>
    <font>
      <sz val="6"/>
      <color indexed="53"/>
      <name val="Arial Narrow"/>
      <family val="2"/>
    </font>
    <font>
      <sz val="6"/>
      <color indexed="30"/>
      <name val="Arial Narrow"/>
      <family val="2"/>
    </font>
    <font>
      <sz val="6"/>
      <color indexed="17"/>
      <name val="Arial Narrow"/>
      <family val="2"/>
    </font>
    <font>
      <b/>
      <i/>
      <sz val="6"/>
      <color indexed="10"/>
      <name val="Arial Narrow"/>
      <family val="2"/>
    </font>
    <font>
      <b/>
      <i/>
      <sz val="6"/>
      <color indexed="53"/>
      <name val="Arial Narrow"/>
      <family val="2"/>
    </font>
    <font>
      <b/>
      <i/>
      <sz val="6"/>
      <color indexed="30"/>
      <name val="Arial Narrow"/>
      <family val="2"/>
    </font>
    <font>
      <b/>
      <i/>
      <sz val="6"/>
      <color indexed="17"/>
      <name val="Arial Narrow"/>
      <family val="2"/>
    </font>
    <font>
      <sz val="6"/>
      <color indexed="8"/>
      <name val="Calibri"/>
      <family val="2"/>
    </font>
    <font>
      <sz val="6"/>
      <color indexed="10"/>
      <name val="Calibri"/>
      <family val="2"/>
    </font>
    <font>
      <sz val="6"/>
      <color indexed="53"/>
      <name val="Calibri"/>
      <family val="2"/>
    </font>
    <font>
      <sz val="6"/>
      <color indexed="30"/>
      <name val="Calibri"/>
      <family val="2"/>
    </font>
    <font>
      <sz val="6"/>
      <color indexed="17"/>
      <name val="Calibri"/>
      <family val="2"/>
    </font>
    <font>
      <sz val="6"/>
      <name val="Calibri"/>
      <family val="2"/>
    </font>
    <font>
      <sz val="6"/>
      <color indexed="53"/>
      <name val="Arial"/>
      <family val="2"/>
    </font>
    <font>
      <sz val="5"/>
      <color indexed="10"/>
      <name val="Calibri"/>
      <family val="2"/>
    </font>
    <font>
      <sz val="5.5"/>
      <color indexed="8"/>
      <name val="Calibri"/>
      <family val="2"/>
    </font>
    <font>
      <sz val="5.5"/>
      <color indexed="53"/>
      <name val="Calibri"/>
      <family val="2"/>
    </font>
    <font>
      <sz val="5.5"/>
      <color indexed="30"/>
      <name val="Calibri"/>
      <family val="2"/>
    </font>
    <font>
      <sz val="5.5"/>
      <color indexed="10"/>
      <name val="Calibri"/>
      <family val="2"/>
    </font>
    <font>
      <sz val="5.5"/>
      <color indexed="17"/>
      <name val="Calibri"/>
      <family val="2"/>
    </font>
    <font>
      <b/>
      <u val="single"/>
      <sz val="8"/>
      <color indexed="53"/>
      <name val="Arial"/>
      <family val="2"/>
    </font>
    <font>
      <u val="single"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u val="single"/>
      <sz val="12"/>
      <color indexed="53"/>
      <name val="Arial"/>
      <family val="2"/>
    </font>
    <font>
      <u val="single"/>
      <sz val="9"/>
      <color indexed="53"/>
      <name val="Arial"/>
      <family val="2"/>
    </font>
    <font>
      <b/>
      <u val="single"/>
      <sz val="8"/>
      <color indexed="30"/>
      <name val="Arial"/>
      <family val="2"/>
    </font>
    <font>
      <u val="single"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u val="single"/>
      <sz val="12"/>
      <color indexed="30"/>
      <name val="Arial"/>
      <family val="2"/>
    </font>
    <font>
      <u val="single"/>
      <sz val="9"/>
      <color indexed="30"/>
      <name val="Arial"/>
      <family val="2"/>
    </font>
    <font>
      <b/>
      <u val="single"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9"/>
      <color indexed="10"/>
      <name val="Arial"/>
      <family val="2"/>
    </font>
    <font>
      <b/>
      <u val="single"/>
      <sz val="8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u val="single"/>
      <sz val="12"/>
      <color indexed="17"/>
      <name val="Arial"/>
      <family val="2"/>
    </font>
    <font>
      <u val="single"/>
      <sz val="9"/>
      <color indexed="17"/>
      <name val="Arial"/>
      <family val="2"/>
    </font>
    <font>
      <sz val="8"/>
      <color indexed="53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i/>
      <u val="single"/>
      <sz val="10"/>
      <color indexed="10"/>
      <name val="Arial"/>
      <family val="2"/>
    </font>
    <font>
      <u val="single"/>
      <sz val="11"/>
      <color indexed="10"/>
      <name val="Calibri"/>
      <family val="2"/>
    </font>
    <font>
      <b/>
      <u val="single"/>
      <sz val="6.5"/>
      <color indexed="10"/>
      <name val="Arial"/>
      <family val="2"/>
    </font>
    <font>
      <b/>
      <u val="single"/>
      <sz val="6.5"/>
      <color indexed="10"/>
      <name val="Times New Roman"/>
      <family val="1"/>
    </font>
    <font>
      <u val="single"/>
      <sz val="6.5"/>
      <color indexed="10"/>
      <name val="Arial"/>
      <family val="2"/>
    </font>
    <font>
      <u val="single"/>
      <sz val="6"/>
      <color indexed="10"/>
      <name val="Calibri"/>
      <family val="2"/>
    </font>
    <font>
      <u val="single"/>
      <sz val="5"/>
      <color indexed="10"/>
      <name val="Arial"/>
      <family val="2"/>
    </font>
    <font>
      <b/>
      <u val="single"/>
      <sz val="6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u val="single"/>
      <sz val="7"/>
      <color indexed="10"/>
      <name val="Arial"/>
      <family val="2"/>
    </font>
    <font>
      <u val="single"/>
      <sz val="6.5"/>
      <color indexed="53"/>
      <name val="Arial"/>
      <family val="2"/>
    </font>
    <font>
      <i/>
      <u val="single"/>
      <sz val="10"/>
      <color indexed="53"/>
      <name val="Arial"/>
      <family val="2"/>
    </font>
    <font>
      <u val="single"/>
      <sz val="11"/>
      <color indexed="53"/>
      <name val="Calibri"/>
      <family val="2"/>
    </font>
    <font>
      <b/>
      <u val="single"/>
      <sz val="6.5"/>
      <color indexed="53"/>
      <name val="Arial"/>
      <family val="2"/>
    </font>
    <font>
      <b/>
      <u val="single"/>
      <sz val="6.5"/>
      <color indexed="53"/>
      <name val="Times New Roman"/>
      <family val="1"/>
    </font>
    <font>
      <i/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u val="single"/>
      <sz val="6.5"/>
      <color indexed="30"/>
      <name val="Arial"/>
      <family val="2"/>
    </font>
    <font>
      <b/>
      <u val="single"/>
      <sz val="6.5"/>
      <color indexed="30"/>
      <name val="Times New Roman"/>
      <family val="1"/>
    </font>
    <font>
      <u val="single"/>
      <sz val="6.5"/>
      <color indexed="30"/>
      <name val="Arial"/>
      <family val="2"/>
    </font>
    <font>
      <i/>
      <u val="single"/>
      <sz val="10"/>
      <color indexed="17"/>
      <name val="Arial"/>
      <family val="2"/>
    </font>
    <font>
      <u val="single"/>
      <sz val="11"/>
      <color indexed="17"/>
      <name val="Calibri"/>
      <family val="2"/>
    </font>
    <font>
      <b/>
      <u val="single"/>
      <sz val="7"/>
      <color indexed="17"/>
      <name val="Times New Roman"/>
      <family val="1"/>
    </font>
    <font>
      <b/>
      <u val="single"/>
      <sz val="6.5"/>
      <color indexed="17"/>
      <name val="Arial"/>
      <family val="2"/>
    </font>
    <font>
      <b/>
      <u val="single"/>
      <sz val="6.5"/>
      <color indexed="17"/>
      <name val="Times New Roman"/>
      <family val="1"/>
    </font>
    <font>
      <u val="single"/>
      <sz val="6.5"/>
      <color indexed="17"/>
      <name val="Arial"/>
      <family val="2"/>
    </font>
    <font>
      <u val="single"/>
      <sz val="6.5"/>
      <color indexed="8"/>
      <name val="Calibri"/>
      <family val="2"/>
    </font>
    <font>
      <u val="single"/>
      <sz val="6.5"/>
      <color indexed="53"/>
      <name val="Calibri"/>
      <family val="2"/>
    </font>
    <font>
      <u val="single"/>
      <sz val="6.5"/>
      <color indexed="30"/>
      <name val="Calibri"/>
      <family val="2"/>
    </font>
    <font>
      <u val="single"/>
      <sz val="6.5"/>
      <color indexed="10"/>
      <name val="Calibri"/>
      <family val="2"/>
    </font>
    <font>
      <u val="single"/>
      <sz val="6.5"/>
      <color indexed="17"/>
      <name val="Calibri"/>
      <family val="2"/>
    </font>
    <font>
      <b/>
      <u val="single"/>
      <sz val="6"/>
      <color indexed="10"/>
      <name val="Arial Narrow"/>
      <family val="2"/>
    </font>
    <font>
      <u val="single"/>
      <sz val="6"/>
      <color indexed="10"/>
      <name val="Arial Narrow"/>
      <family val="2"/>
    </font>
    <font>
      <b/>
      <i/>
      <u val="single"/>
      <sz val="6"/>
      <color indexed="10"/>
      <name val="Arial Narrow"/>
      <family val="2"/>
    </font>
    <font>
      <u val="single"/>
      <sz val="6"/>
      <color indexed="8"/>
      <name val="Calibri"/>
      <family val="2"/>
    </font>
    <font>
      <u val="single"/>
      <sz val="5"/>
      <color indexed="10"/>
      <name val="Calibri"/>
      <family val="2"/>
    </font>
    <font>
      <u val="single"/>
      <sz val="6"/>
      <color indexed="53"/>
      <name val="Arial Narrow"/>
      <family val="2"/>
    </font>
    <font>
      <b/>
      <u val="single"/>
      <sz val="6"/>
      <color indexed="53"/>
      <name val="Arial Narrow"/>
      <family val="2"/>
    </font>
    <font>
      <b/>
      <i/>
      <u val="single"/>
      <sz val="6"/>
      <color indexed="53"/>
      <name val="Arial Narrow"/>
      <family val="2"/>
    </font>
    <font>
      <b/>
      <u val="single"/>
      <sz val="6"/>
      <color indexed="30"/>
      <name val="Arial Narrow"/>
      <family val="2"/>
    </font>
    <font>
      <u val="single"/>
      <sz val="6"/>
      <color indexed="30"/>
      <name val="Arial Narrow"/>
      <family val="2"/>
    </font>
    <font>
      <b/>
      <i/>
      <u val="single"/>
      <sz val="6"/>
      <color indexed="30"/>
      <name val="Arial Narrow"/>
      <family val="2"/>
    </font>
    <font>
      <b/>
      <u val="single"/>
      <sz val="6"/>
      <color indexed="17"/>
      <name val="Arial Narrow"/>
      <family val="2"/>
    </font>
    <font>
      <u val="single"/>
      <sz val="6"/>
      <color indexed="17"/>
      <name val="Arial Narrow"/>
      <family val="2"/>
    </font>
    <font>
      <b/>
      <i/>
      <u val="single"/>
      <sz val="6"/>
      <color indexed="17"/>
      <name val="Arial Narrow"/>
      <family val="2"/>
    </font>
    <font>
      <b/>
      <u val="single"/>
      <sz val="11"/>
      <color indexed="8"/>
      <name val="Calibri"/>
      <family val="2"/>
    </font>
    <font>
      <b/>
      <u val="single"/>
      <sz val="5.5"/>
      <color indexed="8"/>
      <name val="Calibri"/>
      <family val="2"/>
    </font>
    <font>
      <b/>
      <u val="single"/>
      <sz val="5.5"/>
      <color indexed="53"/>
      <name val="Calibri"/>
      <family val="2"/>
    </font>
    <font>
      <b/>
      <u val="single"/>
      <sz val="5.5"/>
      <color indexed="30"/>
      <name val="Calibri"/>
      <family val="2"/>
    </font>
    <font>
      <b/>
      <u val="single"/>
      <sz val="5.5"/>
      <color indexed="10"/>
      <name val="Calibri"/>
      <family val="2"/>
    </font>
    <font>
      <b/>
      <u val="single"/>
      <sz val="5.5"/>
      <color indexed="17"/>
      <name val="Calibri"/>
      <family val="2"/>
    </font>
    <font>
      <sz val="7"/>
      <color indexed="8"/>
      <name val="Calibri"/>
      <family val="2"/>
    </font>
    <font>
      <sz val="6"/>
      <color indexed="30"/>
      <name val="Arial"/>
      <family val="2"/>
    </font>
    <font>
      <b/>
      <sz val="9.5"/>
      <color indexed="10"/>
      <name val="Arial"/>
      <family val="2"/>
    </font>
    <font>
      <sz val="6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9"/>
      <color rgb="FF00B05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9"/>
      <color rgb="FF0070C0"/>
      <name val="Arial"/>
      <family val="2"/>
    </font>
    <font>
      <b/>
      <sz val="8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2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00B050"/>
      <name val="Calibri"/>
      <family val="2"/>
    </font>
    <font>
      <i/>
      <sz val="10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9" tint="-0.24997000396251678"/>
      <name val="Calibri"/>
      <family val="2"/>
    </font>
    <font>
      <i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sz val="11"/>
      <color rgb="FF0070C0"/>
      <name val="Calibri"/>
      <family val="2"/>
    </font>
    <font>
      <i/>
      <sz val="10"/>
      <color rgb="FF0070C0"/>
      <name val="Arial"/>
      <family val="2"/>
    </font>
    <font>
      <b/>
      <sz val="9"/>
      <color rgb="FF0070C0"/>
      <name val="Arial"/>
      <family val="2"/>
    </font>
    <font>
      <sz val="9.85"/>
      <color rgb="FF0070C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theme="9" tint="-0.24997000396251678"/>
      <name val="Arial"/>
      <family val="2"/>
    </font>
    <font>
      <sz val="6"/>
      <color rgb="FFFF0000"/>
      <name val="Arial"/>
      <family val="2"/>
    </font>
    <font>
      <b/>
      <sz val="6"/>
      <color theme="1"/>
      <name val="Calibri"/>
      <family val="2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9" tint="-0.24997000396251678"/>
      <name val="Times New Roman"/>
      <family val="1"/>
    </font>
    <font>
      <b/>
      <sz val="7"/>
      <color rgb="FF00B050"/>
      <name val="Times New Roman"/>
      <family val="1"/>
    </font>
    <font>
      <b/>
      <sz val="6.5"/>
      <color rgb="FFFF0000"/>
      <name val="Arial"/>
      <family val="2"/>
    </font>
    <font>
      <b/>
      <sz val="6.5"/>
      <color theme="9" tint="-0.24997000396251678"/>
      <name val="Arial"/>
      <family val="2"/>
    </font>
    <font>
      <b/>
      <sz val="6.5"/>
      <color rgb="FF0070C0"/>
      <name val="Arial"/>
      <family val="2"/>
    </font>
    <font>
      <b/>
      <sz val="6.5"/>
      <color rgb="FF00B050"/>
      <name val="Arial"/>
      <family val="2"/>
    </font>
    <font>
      <b/>
      <sz val="6.5"/>
      <color rgb="FFFF0000"/>
      <name val="Times New Roman"/>
      <family val="1"/>
    </font>
    <font>
      <b/>
      <sz val="6.5"/>
      <color theme="9" tint="-0.24997000396251678"/>
      <name val="Times New Roman"/>
      <family val="1"/>
    </font>
    <font>
      <b/>
      <sz val="6.5"/>
      <color rgb="FF0070C0"/>
      <name val="Times New Roman"/>
      <family val="1"/>
    </font>
    <font>
      <b/>
      <sz val="6.5"/>
      <color rgb="FF00B050"/>
      <name val="Times New Roman"/>
      <family val="1"/>
    </font>
    <font>
      <sz val="6.5"/>
      <color rgb="FFFF0000"/>
      <name val="Arial"/>
      <family val="2"/>
    </font>
    <font>
      <sz val="6.5"/>
      <color theme="9" tint="-0.24997000396251678"/>
      <name val="Arial"/>
      <family val="2"/>
    </font>
    <font>
      <sz val="6.5"/>
      <color rgb="FF0070C0"/>
      <name val="Arial"/>
      <family val="2"/>
    </font>
    <font>
      <sz val="6.5"/>
      <color rgb="FF00B050"/>
      <name val="Arial"/>
      <family val="2"/>
    </font>
    <font>
      <sz val="6.5"/>
      <color theme="1"/>
      <name val="Calibri"/>
      <family val="2"/>
    </font>
    <font>
      <sz val="6.5"/>
      <color theme="9" tint="-0.24997000396251678"/>
      <name val="Calibri"/>
      <family val="2"/>
    </font>
    <font>
      <sz val="6.5"/>
      <color rgb="FF0070C0"/>
      <name val="Calibri"/>
      <family val="2"/>
    </font>
    <font>
      <sz val="6.5"/>
      <color rgb="FFFF0000"/>
      <name val="Calibri"/>
      <family val="2"/>
    </font>
    <font>
      <sz val="6.5"/>
      <color rgb="FF00B050"/>
      <name val="Calibri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b/>
      <sz val="6"/>
      <color rgb="FFFF0000"/>
      <name val="Arial Narrow"/>
      <family val="2"/>
    </font>
    <font>
      <b/>
      <sz val="6"/>
      <color theme="9" tint="-0.24997000396251678"/>
      <name val="Arial Narrow"/>
      <family val="2"/>
    </font>
    <font>
      <b/>
      <sz val="6"/>
      <color rgb="FF0070C0"/>
      <name val="Arial Narrow"/>
      <family val="2"/>
    </font>
    <font>
      <b/>
      <sz val="6"/>
      <color rgb="FF00B050"/>
      <name val="Arial Narrow"/>
      <family val="2"/>
    </font>
    <font>
      <sz val="6"/>
      <color rgb="FFFF0000"/>
      <name val="Arial Narrow"/>
      <family val="2"/>
    </font>
    <font>
      <sz val="6"/>
      <color theme="9" tint="-0.24997000396251678"/>
      <name val="Arial Narrow"/>
      <family val="2"/>
    </font>
    <font>
      <sz val="6"/>
      <color rgb="FF0070C0"/>
      <name val="Arial Narrow"/>
      <family val="2"/>
    </font>
    <font>
      <sz val="6"/>
      <color rgb="FF00B050"/>
      <name val="Arial Narrow"/>
      <family val="2"/>
    </font>
    <font>
      <b/>
      <i/>
      <sz val="6"/>
      <color rgb="FFFF0000"/>
      <name val="Arial Narrow"/>
      <family val="2"/>
    </font>
    <font>
      <b/>
      <i/>
      <sz val="6"/>
      <color theme="9" tint="-0.24997000396251678"/>
      <name val="Arial Narrow"/>
      <family val="2"/>
    </font>
    <font>
      <b/>
      <i/>
      <sz val="6"/>
      <color rgb="FF0070C0"/>
      <name val="Arial Narrow"/>
      <family val="2"/>
    </font>
    <font>
      <b/>
      <i/>
      <sz val="6"/>
      <color rgb="FF00B050"/>
      <name val="Arial Narrow"/>
      <family val="2"/>
    </font>
    <font>
      <sz val="6"/>
      <color theme="1"/>
      <name val="Calibri"/>
      <family val="2"/>
    </font>
    <font>
      <sz val="6"/>
      <color rgb="FFFF0000"/>
      <name val="Calibri"/>
      <family val="2"/>
    </font>
    <font>
      <sz val="6"/>
      <color theme="9" tint="-0.24997000396251678"/>
      <name val="Calibri"/>
      <family val="2"/>
    </font>
    <font>
      <sz val="6"/>
      <color rgb="FF0070C0"/>
      <name val="Calibri"/>
      <family val="2"/>
    </font>
    <font>
      <sz val="6"/>
      <color rgb="FF00B050"/>
      <name val="Calibri"/>
      <family val="2"/>
    </font>
    <font>
      <sz val="6"/>
      <color theme="9" tint="-0.24997000396251678"/>
      <name val="Arial"/>
      <family val="2"/>
    </font>
    <font>
      <sz val="5"/>
      <color rgb="FFFF0000"/>
      <name val="Calibri"/>
      <family val="2"/>
    </font>
    <font>
      <sz val="5.5"/>
      <color theme="1"/>
      <name val="Calibri"/>
      <family val="2"/>
    </font>
    <font>
      <sz val="5.5"/>
      <color theme="9" tint="-0.24997000396251678"/>
      <name val="Calibri"/>
      <family val="2"/>
    </font>
    <font>
      <sz val="5.5"/>
      <color rgb="FF0070C0"/>
      <name val="Calibri"/>
      <family val="2"/>
    </font>
    <font>
      <sz val="5.5"/>
      <color rgb="FFFF0000"/>
      <name val="Calibri"/>
      <family val="2"/>
    </font>
    <font>
      <sz val="5.5"/>
      <color rgb="FF00B050"/>
      <name val="Calibri"/>
      <family val="2"/>
    </font>
    <font>
      <b/>
      <u val="single"/>
      <sz val="8"/>
      <color theme="9" tint="-0.24997000396251678"/>
      <name val="Arial"/>
      <family val="2"/>
    </font>
    <font>
      <u val="single"/>
      <sz val="10"/>
      <color theme="9" tint="-0.24997000396251678"/>
      <name val="Arial"/>
      <family val="2"/>
    </font>
    <font>
      <b/>
      <u val="single"/>
      <sz val="10"/>
      <color theme="9" tint="-0.24997000396251678"/>
      <name val="Arial"/>
      <family val="2"/>
    </font>
    <font>
      <u val="single"/>
      <sz val="12"/>
      <color theme="9" tint="-0.24997000396251678"/>
      <name val="Arial"/>
      <family val="2"/>
    </font>
    <font>
      <u val="single"/>
      <sz val="9"/>
      <color theme="9" tint="-0.24997000396251678"/>
      <name val="Arial"/>
      <family val="2"/>
    </font>
    <font>
      <b/>
      <u val="single"/>
      <sz val="8"/>
      <color rgb="FF0070C0"/>
      <name val="Arial"/>
      <family val="2"/>
    </font>
    <font>
      <u val="single"/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u val="single"/>
      <sz val="12"/>
      <color rgb="FF0070C0"/>
      <name val="Arial"/>
      <family val="2"/>
    </font>
    <font>
      <u val="single"/>
      <sz val="9"/>
      <color rgb="FF0070C0"/>
      <name val="Arial"/>
      <family val="2"/>
    </font>
    <font>
      <b/>
      <u val="single"/>
      <sz val="8"/>
      <color rgb="FFFF0000"/>
      <name val="Arial"/>
      <family val="2"/>
    </font>
    <font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2"/>
      <color rgb="FFFF0000"/>
      <name val="Arial"/>
      <family val="2"/>
    </font>
    <font>
      <u val="single"/>
      <sz val="9"/>
      <color rgb="FFFF0000"/>
      <name val="Arial"/>
      <family val="2"/>
    </font>
    <font>
      <b/>
      <u val="single"/>
      <sz val="8"/>
      <color rgb="FF00B050"/>
      <name val="Arial"/>
      <family val="2"/>
    </font>
    <font>
      <u val="single"/>
      <sz val="10"/>
      <color rgb="FF00B050"/>
      <name val="Arial"/>
      <family val="2"/>
    </font>
    <font>
      <b/>
      <u val="single"/>
      <sz val="10"/>
      <color rgb="FF00B050"/>
      <name val="Arial"/>
      <family val="2"/>
    </font>
    <font>
      <u val="single"/>
      <sz val="12"/>
      <color rgb="FF00B050"/>
      <name val="Arial"/>
      <family val="2"/>
    </font>
    <font>
      <u val="single"/>
      <sz val="9"/>
      <color rgb="FF00B050"/>
      <name val="Arial"/>
      <family val="2"/>
    </font>
    <font>
      <sz val="8"/>
      <color theme="9" tint="-0.24997000396251678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i/>
      <u val="single"/>
      <sz val="10"/>
      <color rgb="FFFF0000"/>
      <name val="Arial"/>
      <family val="2"/>
    </font>
    <font>
      <u val="single"/>
      <sz val="11"/>
      <color rgb="FFFF0000"/>
      <name val="Calibri"/>
      <family val="2"/>
    </font>
    <font>
      <b/>
      <u val="single"/>
      <sz val="7"/>
      <color rgb="FFFF0000"/>
      <name val="Times New Roman"/>
      <family val="1"/>
    </font>
    <font>
      <b/>
      <u val="single"/>
      <sz val="6.5"/>
      <color rgb="FFFF0000"/>
      <name val="Arial"/>
      <family val="2"/>
    </font>
    <font>
      <b/>
      <u val="single"/>
      <sz val="6.5"/>
      <color rgb="FFFF0000"/>
      <name val="Times New Roman"/>
      <family val="1"/>
    </font>
    <font>
      <u val="single"/>
      <sz val="6.5"/>
      <color rgb="FFFF0000"/>
      <name val="Arial"/>
      <family val="2"/>
    </font>
    <font>
      <u val="single"/>
      <sz val="6"/>
      <color rgb="FFFF0000"/>
      <name val="Calibri"/>
      <family val="2"/>
    </font>
    <font>
      <u val="single"/>
      <sz val="5"/>
      <color rgb="FFFF0000"/>
      <name val="Arial"/>
      <family val="2"/>
    </font>
    <font>
      <b/>
      <u val="single"/>
      <sz val="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7"/>
      <color rgb="FFFF0000"/>
      <name val="Arial"/>
      <family val="2"/>
    </font>
    <font>
      <u val="single"/>
      <sz val="6.5"/>
      <color theme="9" tint="-0.24997000396251678"/>
      <name val="Arial"/>
      <family val="2"/>
    </font>
    <font>
      <i/>
      <u val="single"/>
      <sz val="10"/>
      <color theme="9" tint="-0.24997000396251678"/>
      <name val="Arial"/>
      <family val="2"/>
    </font>
    <font>
      <u val="single"/>
      <sz val="11"/>
      <color theme="9" tint="-0.24997000396251678"/>
      <name val="Calibri"/>
      <family val="2"/>
    </font>
    <font>
      <b/>
      <u val="single"/>
      <sz val="7"/>
      <color theme="9" tint="-0.24997000396251678"/>
      <name val="Times New Roman"/>
      <family val="1"/>
    </font>
    <font>
      <b/>
      <u val="single"/>
      <sz val="6.5"/>
      <color theme="9" tint="-0.24997000396251678"/>
      <name val="Arial"/>
      <family val="2"/>
    </font>
    <font>
      <b/>
      <u val="single"/>
      <sz val="6.5"/>
      <color theme="9" tint="-0.24997000396251678"/>
      <name val="Times New Roman"/>
      <family val="1"/>
    </font>
    <font>
      <i/>
      <u val="single"/>
      <sz val="10"/>
      <color rgb="FF0070C0"/>
      <name val="Arial"/>
      <family val="2"/>
    </font>
    <font>
      <u val="single"/>
      <sz val="11"/>
      <color rgb="FF0070C0"/>
      <name val="Calibri"/>
      <family val="2"/>
    </font>
    <font>
      <b/>
      <u val="single"/>
      <sz val="7"/>
      <color rgb="FF0070C0"/>
      <name val="Times New Roman"/>
      <family val="1"/>
    </font>
    <font>
      <b/>
      <u val="single"/>
      <sz val="6.5"/>
      <color rgb="FF0070C0"/>
      <name val="Arial"/>
      <family val="2"/>
    </font>
    <font>
      <b/>
      <u val="single"/>
      <sz val="6.5"/>
      <color rgb="FF0070C0"/>
      <name val="Times New Roman"/>
      <family val="1"/>
    </font>
    <font>
      <u val="single"/>
      <sz val="6.5"/>
      <color rgb="FF0070C0"/>
      <name val="Arial"/>
      <family val="2"/>
    </font>
    <font>
      <i/>
      <u val="single"/>
      <sz val="10"/>
      <color rgb="FF00B050"/>
      <name val="Arial"/>
      <family val="2"/>
    </font>
    <font>
      <u val="single"/>
      <sz val="11"/>
      <color rgb="FF00B050"/>
      <name val="Calibri"/>
      <family val="2"/>
    </font>
    <font>
      <b/>
      <u val="single"/>
      <sz val="7"/>
      <color rgb="FF00B050"/>
      <name val="Times New Roman"/>
      <family val="1"/>
    </font>
    <font>
      <b/>
      <u val="single"/>
      <sz val="6.5"/>
      <color rgb="FF00B050"/>
      <name val="Arial"/>
      <family val="2"/>
    </font>
    <font>
      <b/>
      <u val="single"/>
      <sz val="6.5"/>
      <color rgb="FF00B050"/>
      <name val="Times New Roman"/>
      <family val="1"/>
    </font>
    <font>
      <u val="single"/>
      <sz val="6.5"/>
      <color rgb="FF00B050"/>
      <name val="Arial"/>
      <family val="2"/>
    </font>
    <font>
      <u val="single"/>
      <sz val="6.5"/>
      <color theme="1"/>
      <name val="Calibri"/>
      <family val="2"/>
    </font>
    <font>
      <u val="single"/>
      <sz val="6.5"/>
      <color theme="9" tint="-0.24997000396251678"/>
      <name val="Calibri"/>
      <family val="2"/>
    </font>
    <font>
      <u val="single"/>
      <sz val="6.5"/>
      <color rgb="FF0070C0"/>
      <name val="Calibri"/>
      <family val="2"/>
    </font>
    <font>
      <u val="single"/>
      <sz val="6.5"/>
      <color rgb="FFFF0000"/>
      <name val="Calibri"/>
      <family val="2"/>
    </font>
    <font>
      <u val="single"/>
      <sz val="6.5"/>
      <color rgb="FF00B050"/>
      <name val="Calibri"/>
      <family val="2"/>
    </font>
    <font>
      <b/>
      <u val="single"/>
      <sz val="6"/>
      <color rgb="FFFF0000"/>
      <name val="Arial Narrow"/>
      <family val="2"/>
    </font>
    <font>
      <u val="single"/>
      <sz val="6"/>
      <color rgb="FFFF0000"/>
      <name val="Arial Narrow"/>
      <family val="2"/>
    </font>
    <font>
      <b/>
      <i/>
      <u val="single"/>
      <sz val="6"/>
      <color rgb="FFFF0000"/>
      <name val="Arial Narrow"/>
      <family val="2"/>
    </font>
    <font>
      <u val="single"/>
      <sz val="6"/>
      <color theme="1"/>
      <name val="Calibri"/>
      <family val="2"/>
    </font>
    <font>
      <u val="single"/>
      <sz val="5"/>
      <color rgb="FFFF0000"/>
      <name val="Calibri"/>
      <family val="2"/>
    </font>
    <font>
      <u val="single"/>
      <sz val="6"/>
      <color theme="9" tint="-0.24997000396251678"/>
      <name val="Arial Narrow"/>
      <family val="2"/>
    </font>
    <font>
      <b/>
      <u val="single"/>
      <sz val="6"/>
      <color theme="9" tint="-0.24997000396251678"/>
      <name val="Arial Narrow"/>
      <family val="2"/>
    </font>
    <font>
      <b/>
      <i/>
      <u val="single"/>
      <sz val="6"/>
      <color theme="9" tint="-0.24997000396251678"/>
      <name val="Arial Narrow"/>
      <family val="2"/>
    </font>
    <font>
      <b/>
      <u val="single"/>
      <sz val="6"/>
      <color rgb="FF0070C0"/>
      <name val="Arial Narrow"/>
      <family val="2"/>
    </font>
    <font>
      <u val="single"/>
      <sz val="6"/>
      <color rgb="FF0070C0"/>
      <name val="Arial Narrow"/>
      <family val="2"/>
    </font>
    <font>
      <b/>
      <i/>
      <u val="single"/>
      <sz val="6"/>
      <color rgb="FF0070C0"/>
      <name val="Arial Narrow"/>
      <family val="2"/>
    </font>
    <font>
      <b/>
      <u val="single"/>
      <sz val="6"/>
      <color rgb="FF00B050"/>
      <name val="Arial Narrow"/>
      <family val="2"/>
    </font>
    <font>
      <u val="single"/>
      <sz val="6"/>
      <color rgb="FF00B050"/>
      <name val="Arial Narrow"/>
      <family val="2"/>
    </font>
    <font>
      <b/>
      <i/>
      <u val="single"/>
      <sz val="6"/>
      <color rgb="FF00B050"/>
      <name val="Arial Narrow"/>
      <family val="2"/>
    </font>
    <font>
      <b/>
      <u val="single"/>
      <sz val="11"/>
      <color theme="1"/>
      <name val="Calibri"/>
      <family val="2"/>
    </font>
    <font>
      <b/>
      <u val="single"/>
      <sz val="5.5"/>
      <color theme="1"/>
      <name val="Calibri"/>
      <family val="2"/>
    </font>
    <font>
      <b/>
      <u val="single"/>
      <sz val="5.5"/>
      <color theme="9" tint="-0.24997000396251678"/>
      <name val="Calibri"/>
      <family val="2"/>
    </font>
    <font>
      <b/>
      <u val="single"/>
      <sz val="5.5"/>
      <color rgb="FF0070C0"/>
      <name val="Calibri"/>
      <family val="2"/>
    </font>
    <font>
      <b/>
      <u val="single"/>
      <sz val="5.5"/>
      <color rgb="FFFF0000"/>
      <name val="Calibri"/>
      <family val="2"/>
    </font>
    <font>
      <b/>
      <u val="single"/>
      <sz val="5.5"/>
      <color rgb="FF00B050"/>
      <name val="Calibri"/>
      <family val="2"/>
    </font>
    <font>
      <sz val="6"/>
      <color rgb="FF00B050"/>
      <name val="Arial"/>
      <family val="2"/>
    </font>
    <font>
      <sz val="6"/>
      <color rgb="FF0070C0"/>
      <name val="Arial"/>
      <family val="2"/>
    </font>
    <font>
      <b/>
      <sz val="9.5"/>
      <color rgb="FFFF0000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9" fillId="14" borderId="0" applyNumberFormat="0" applyBorder="0" applyAlignment="0" applyProtection="0"/>
    <xf numFmtId="0" fontId="269" fillId="15" borderId="0" applyNumberFormat="0" applyBorder="0" applyAlignment="0" applyProtection="0"/>
    <xf numFmtId="0" fontId="269" fillId="16" borderId="0" applyNumberFormat="0" applyBorder="0" applyAlignment="0" applyProtection="0"/>
    <xf numFmtId="0" fontId="269" fillId="17" borderId="0" applyNumberFormat="0" applyBorder="0" applyAlignment="0" applyProtection="0"/>
    <xf numFmtId="0" fontId="269" fillId="18" borderId="0" applyNumberFormat="0" applyBorder="0" applyAlignment="0" applyProtection="0"/>
    <xf numFmtId="0" fontId="269" fillId="19" borderId="0" applyNumberFormat="0" applyBorder="0" applyAlignment="0" applyProtection="0"/>
    <xf numFmtId="0" fontId="0" fillId="20" borderId="1" applyNumberFormat="0" applyFont="0" applyAlignment="0" applyProtection="0"/>
    <xf numFmtId="0" fontId="270" fillId="21" borderId="0" applyNumberFormat="0" applyBorder="0" applyAlignment="0" applyProtection="0"/>
    <xf numFmtId="0" fontId="271" fillId="0" borderId="0" applyNumberFormat="0" applyFill="0" applyBorder="0" applyAlignment="0" applyProtection="0"/>
    <xf numFmtId="0" fontId="269" fillId="22" borderId="0" applyNumberFormat="0" applyBorder="0" applyAlignment="0" applyProtection="0"/>
    <xf numFmtId="0" fontId="269" fillId="23" borderId="0" applyNumberFormat="0" applyBorder="0" applyAlignment="0" applyProtection="0"/>
    <xf numFmtId="0" fontId="269" fillId="24" borderId="0" applyNumberFormat="0" applyBorder="0" applyAlignment="0" applyProtection="0"/>
    <xf numFmtId="0" fontId="269" fillId="25" borderId="0" applyNumberFormat="0" applyBorder="0" applyAlignment="0" applyProtection="0"/>
    <xf numFmtId="0" fontId="269" fillId="26" borderId="0" applyNumberFormat="0" applyBorder="0" applyAlignment="0" applyProtection="0"/>
    <xf numFmtId="0" fontId="269" fillId="27" borderId="0" applyNumberFormat="0" applyBorder="0" applyAlignment="0" applyProtection="0"/>
    <xf numFmtId="0" fontId="272" fillId="28" borderId="2" applyNumberFormat="0" applyAlignment="0" applyProtection="0"/>
    <xf numFmtId="0" fontId="273" fillId="28" borderId="3" applyNumberFormat="0" applyAlignment="0" applyProtection="0"/>
    <xf numFmtId="0" fontId="274" fillId="29" borderId="0" applyNumberFormat="0" applyBorder="0" applyAlignment="0" applyProtection="0"/>
    <xf numFmtId="0" fontId="275" fillId="0" borderId="0" applyNumberFormat="0" applyFill="0" applyBorder="0" applyAlignment="0" applyProtection="0"/>
    <xf numFmtId="0" fontId="276" fillId="0" borderId="4" applyNumberFormat="0" applyFill="0" applyAlignment="0" applyProtection="0"/>
    <xf numFmtId="0" fontId="277" fillId="0" borderId="5" applyNumberFormat="0" applyFill="0" applyAlignment="0" applyProtection="0"/>
    <xf numFmtId="0" fontId="278" fillId="0" borderId="6" applyNumberFormat="0" applyFill="0" applyAlignment="0" applyProtection="0"/>
    <xf numFmtId="0" fontId="278" fillId="0" borderId="0" applyNumberFormat="0" applyFill="0" applyBorder="0" applyAlignment="0" applyProtection="0"/>
    <xf numFmtId="0" fontId="279" fillId="30" borderId="0" applyNumberFormat="0" applyBorder="0" applyAlignment="0" applyProtection="0"/>
    <xf numFmtId="9" fontId="0" fillId="0" borderId="0" applyFont="0" applyFill="0" applyBorder="0" applyAlignment="0" applyProtection="0"/>
    <xf numFmtId="0" fontId="280" fillId="0" borderId="7" applyNumberFormat="0" applyFill="0" applyAlignment="0" applyProtection="0"/>
    <xf numFmtId="0" fontId="281" fillId="0" borderId="0" applyNumberFormat="0" applyFill="0" applyBorder="0" applyAlignment="0" applyProtection="0"/>
    <xf numFmtId="0" fontId="282" fillId="31" borderId="8" applyNumberFormat="0" applyAlignment="0" applyProtection="0"/>
    <xf numFmtId="0" fontId="283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85" fillId="0" borderId="9" applyNumberFormat="0" applyFill="0" applyAlignment="0" applyProtection="0"/>
    <xf numFmtId="0" fontId="28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0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3" borderId="13" xfId="0" applyNumberFormat="1" applyFont="1" applyFill="1" applyBorder="1" applyAlignment="1">
      <alignment horizontal="right" vertical="top" wrapText="1"/>
    </xf>
    <xf numFmtId="1" fontId="12" fillId="33" borderId="14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" fontId="11" fillId="0" borderId="13" xfId="0" applyNumberFormat="1" applyFont="1" applyBorder="1" applyAlignment="1">
      <alignment horizontal="left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left" wrapText="1"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34" borderId="0" xfId="0" applyNumberFormat="1" applyFont="1" applyFill="1" applyBorder="1" applyAlignment="1" applyProtection="1">
      <alignment horizontal="center"/>
      <protection/>
    </xf>
    <xf numFmtId="0" fontId="15" fillId="34" borderId="0" xfId="0" applyNumberFormat="1" applyFont="1" applyFill="1" applyBorder="1" applyAlignment="1" applyProtection="1">
      <alignment wrapText="1"/>
      <protection/>
    </xf>
    <xf numFmtId="0" fontId="15" fillId="3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11" fillId="0" borderId="27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left" wrapText="1"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6" fillId="38" borderId="3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7" borderId="33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38" borderId="12" xfId="0" applyNumberFormat="1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85" fillId="0" borderId="12" xfId="0" applyFont="1" applyBorder="1" applyAlignment="1">
      <alignment/>
    </xf>
    <xf numFmtId="164" fontId="25" fillId="0" borderId="12" xfId="0" applyNumberFormat="1" applyFont="1" applyBorder="1" applyAlignment="1">
      <alignment horizontal="left" vertical="center"/>
    </xf>
    <xf numFmtId="0" fontId="8" fillId="40" borderId="12" xfId="0" applyNumberFormat="1" applyFont="1" applyFill="1" applyBorder="1" applyAlignment="1" applyProtection="1">
      <alignment horizontal="left" wrapText="1"/>
      <protection/>
    </xf>
    <xf numFmtId="0" fontId="7" fillId="40" borderId="12" xfId="0" applyNumberFormat="1" applyFont="1" applyFill="1" applyBorder="1" applyAlignment="1" applyProtection="1">
      <alignment wrapText="1"/>
      <protection/>
    </xf>
    <xf numFmtId="0" fontId="5" fillId="40" borderId="12" xfId="0" applyNumberFormat="1" applyFont="1" applyFill="1" applyBorder="1" applyAlignment="1" applyProtection="1">
      <alignment/>
      <protection/>
    </xf>
    <xf numFmtId="0" fontId="4" fillId="40" borderId="12" xfId="0" applyNumberFormat="1" applyFont="1" applyFill="1" applyBorder="1" applyAlignment="1" applyProtection="1">
      <alignment/>
      <protection/>
    </xf>
    <xf numFmtId="0" fontId="8" fillId="41" borderId="12" xfId="0" applyNumberFormat="1" applyFont="1" applyFill="1" applyBorder="1" applyAlignment="1" applyProtection="1">
      <alignment horizontal="left" wrapText="1"/>
      <protection/>
    </xf>
    <xf numFmtId="0" fontId="7" fillId="41" borderId="12" xfId="0" applyNumberFormat="1" applyFont="1" applyFill="1" applyBorder="1" applyAlignment="1" applyProtection="1">
      <alignment wrapText="1"/>
      <protection/>
    </xf>
    <xf numFmtId="0" fontId="5" fillId="41" borderId="12" xfId="0" applyNumberFormat="1" applyFont="1" applyFill="1" applyBorder="1" applyAlignment="1" applyProtection="1">
      <alignment/>
      <protection/>
    </xf>
    <xf numFmtId="0" fontId="4" fillId="41" borderId="12" xfId="0" applyNumberFormat="1" applyFont="1" applyFill="1" applyBorder="1" applyAlignment="1" applyProtection="1">
      <alignment/>
      <protection/>
    </xf>
    <xf numFmtId="0" fontId="8" fillId="42" borderId="12" xfId="0" applyNumberFormat="1" applyFont="1" applyFill="1" applyBorder="1" applyAlignment="1" applyProtection="1">
      <alignment horizontal="left" wrapText="1"/>
      <protection/>
    </xf>
    <xf numFmtId="0" fontId="7" fillId="42" borderId="12" xfId="0" applyNumberFormat="1" applyFont="1" applyFill="1" applyBorder="1" applyAlignment="1" applyProtection="1">
      <alignment wrapText="1"/>
      <protection/>
    </xf>
    <xf numFmtId="0" fontId="5" fillId="42" borderId="12" xfId="0" applyNumberFormat="1" applyFont="1" applyFill="1" applyBorder="1" applyAlignment="1" applyProtection="1">
      <alignment/>
      <protection/>
    </xf>
    <xf numFmtId="0" fontId="4" fillId="42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35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0" fillId="40" borderId="12" xfId="0" applyNumberFormat="1" applyFont="1" applyFill="1" applyBorder="1" applyAlignment="1" applyProtection="1">
      <alignment/>
      <protection/>
    </xf>
    <xf numFmtId="0" fontId="10" fillId="42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6" fillId="34" borderId="0" xfId="0" applyNumberFormat="1" applyFont="1" applyFill="1" applyBorder="1" applyAlignment="1" applyProtection="1">
      <alignment/>
      <protection/>
    </xf>
    <xf numFmtId="0" fontId="287" fillId="34" borderId="12" xfId="0" applyNumberFormat="1" applyFont="1" applyFill="1" applyBorder="1" applyAlignment="1" applyProtection="1">
      <alignment horizontal="center" vertical="center" wrapText="1"/>
      <protection/>
    </xf>
    <xf numFmtId="0" fontId="288" fillId="0" borderId="0" xfId="0" applyNumberFormat="1" applyFont="1" applyFill="1" applyBorder="1" applyAlignment="1" applyProtection="1">
      <alignment/>
      <protection/>
    </xf>
    <xf numFmtId="0" fontId="289" fillId="0" borderId="0" xfId="0" applyNumberFormat="1" applyFont="1" applyFill="1" applyBorder="1" applyAlignment="1" applyProtection="1">
      <alignment/>
      <protection/>
    </xf>
    <xf numFmtId="0" fontId="288" fillId="0" borderId="12" xfId="0" applyNumberFormat="1" applyFont="1" applyFill="1" applyBorder="1" applyAlignment="1" applyProtection="1">
      <alignment/>
      <protection/>
    </xf>
    <xf numFmtId="0" fontId="289" fillId="0" borderId="12" xfId="0" applyNumberFormat="1" applyFont="1" applyFill="1" applyBorder="1" applyAlignment="1" applyProtection="1">
      <alignment/>
      <protection/>
    </xf>
    <xf numFmtId="0" fontId="290" fillId="40" borderId="12" xfId="0" applyNumberFormat="1" applyFont="1" applyFill="1" applyBorder="1" applyAlignment="1" applyProtection="1">
      <alignment/>
      <protection/>
    </xf>
    <xf numFmtId="0" fontId="290" fillId="41" borderId="12" xfId="0" applyNumberFormat="1" applyFont="1" applyFill="1" applyBorder="1" applyAlignment="1" applyProtection="1">
      <alignment/>
      <protection/>
    </xf>
    <xf numFmtId="0" fontId="290" fillId="42" borderId="12" xfId="0" applyNumberFormat="1" applyFont="1" applyFill="1" applyBorder="1" applyAlignment="1" applyProtection="1">
      <alignment/>
      <protection/>
    </xf>
    <xf numFmtId="0" fontId="290" fillId="0" borderId="12" xfId="0" applyNumberFormat="1" applyFont="1" applyFill="1" applyBorder="1" applyAlignment="1" applyProtection="1">
      <alignment/>
      <protection/>
    </xf>
    <xf numFmtId="0" fontId="291" fillId="34" borderId="0" xfId="0" applyNumberFormat="1" applyFont="1" applyFill="1" applyBorder="1" applyAlignment="1" applyProtection="1">
      <alignment/>
      <protection/>
    </xf>
    <xf numFmtId="0" fontId="292" fillId="34" borderId="12" xfId="0" applyNumberFormat="1" applyFont="1" applyFill="1" applyBorder="1" applyAlignment="1" applyProtection="1">
      <alignment horizontal="center" vertical="center" wrapText="1"/>
      <protection/>
    </xf>
    <xf numFmtId="0" fontId="293" fillId="0" borderId="0" xfId="0" applyNumberFormat="1" applyFont="1" applyFill="1" applyBorder="1" applyAlignment="1" applyProtection="1">
      <alignment/>
      <protection/>
    </xf>
    <xf numFmtId="0" fontId="294" fillId="0" borderId="0" xfId="0" applyNumberFormat="1" applyFont="1" applyFill="1" applyBorder="1" applyAlignment="1" applyProtection="1">
      <alignment/>
      <protection/>
    </xf>
    <xf numFmtId="0" fontId="293" fillId="0" borderId="12" xfId="0" applyNumberFormat="1" applyFont="1" applyFill="1" applyBorder="1" applyAlignment="1" applyProtection="1">
      <alignment/>
      <protection/>
    </xf>
    <xf numFmtId="0" fontId="294" fillId="0" borderId="12" xfId="0" applyNumberFormat="1" applyFont="1" applyFill="1" applyBorder="1" applyAlignment="1" applyProtection="1">
      <alignment/>
      <protection/>
    </xf>
    <xf numFmtId="0" fontId="295" fillId="40" borderId="12" xfId="0" applyNumberFormat="1" applyFont="1" applyFill="1" applyBorder="1" applyAlignment="1" applyProtection="1">
      <alignment/>
      <protection/>
    </xf>
    <xf numFmtId="0" fontId="295" fillId="41" borderId="12" xfId="0" applyNumberFormat="1" applyFont="1" applyFill="1" applyBorder="1" applyAlignment="1" applyProtection="1">
      <alignment/>
      <protection/>
    </xf>
    <xf numFmtId="0" fontId="295" fillId="42" borderId="12" xfId="0" applyNumberFormat="1" applyFont="1" applyFill="1" applyBorder="1" applyAlignment="1" applyProtection="1">
      <alignment/>
      <protection/>
    </xf>
    <xf numFmtId="0" fontId="295" fillId="0" borderId="12" xfId="0" applyNumberFormat="1" applyFont="1" applyFill="1" applyBorder="1" applyAlignment="1" applyProtection="1">
      <alignment/>
      <protection/>
    </xf>
    <xf numFmtId="0" fontId="296" fillId="34" borderId="0" xfId="0" applyNumberFormat="1" applyFont="1" applyFill="1" applyBorder="1" applyAlignment="1" applyProtection="1">
      <alignment/>
      <protection/>
    </xf>
    <xf numFmtId="0" fontId="297" fillId="34" borderId="12" xfId="0" applyNumberFormat="1" applyFont="1" applyFill="1" applyBorder="1" applyAlignment="1" applyProtection="1">
      <alignment horizontal="center" vertical="center" wrapText="1"/>
      <protection/>
    </xf>
    <xf numFmtId="0" fontId="298" fillId="0" borderId="0" xfId="0" applyNumberFormat="1" applyFont="1" applyFill="1" applyBorder="1" applyAlignment="1" applyProtection="1">
      <alignment/>
      <protection/>
    </xf>
    <xf numFmtId="0" fontId="299" fillId="0" borderId="0" xfId="0" applyNumberFormat="1" applyFont="1" applyFill="1" applyBorder="1" applyAlignment="1" applyProtection="1">
      <alignment/>
      <protection/>
    </xf>
    <xf numFmtId="0" fontId="298" fillId="0" borderId="12" xfId="0" applyNumberFormat="1" applyFont="1" applyFill="1" applyBorder="1" applyAlignment="1" applyProtection="1">
      <alignment/>
      <protection/>
    </xf>
    <xf numFmtId="0" fontId="299" fillId="0" borderId="12" xfId="0" applyNumberFormat="1" applyFont="1" applyFill="1" applyBorder="1" applyAlignment="1" applyProtection="1">
      <alignment/>
      <protection/>
    </xf>
    <xf numFmtId="0" fontId="300" fillId="40" borderId="12" xfId="0" applyNumberFormat="1" applyFont="1" applyFill="1" applyBorder="1" applyAlignment="1" applyProtection="1">
      <alignment/>
      <protection/>
    </xf>
    <xf numFmtId="0" fontId="300" fillId="41" borderId="12" xfId="0" applyNumberFormat="1" applyFont="1" applyFill="1" applyBorder="1" applyAlignment="1" applyProtection="1">
      <alignment/>
      <protection/>
    </xf>
    <xf numFmtId="0" fontId="300" fillId="42" borderId="12" xfId="0" applyNumberFormat="1" applyFont="1" applyFill="1" applyBorder="1" applyAlignment="1" applyProtection="1">
      <alignment/>
      <protection/>
    </xf>
    <xf numFmtId="0" fontId="300" fillId="0" borderId="12" xfId="0" applyNumberFormat="1" applyFont="1" applyFill="1" applyBorder="1" applyAlignment="1" applyProtection="1">
      <alignment/>
      <protection/>
    </xf>
    <xf numFmtId="0" fontId="301" fillId="34" borderId="0" xfId="0" applyNumberFormat="1" applyFont="1" applyFill="1" applyBorder="1" applyAlignment="1" applyProtection="1">
      <alignment/>
      <protection/>
    </xf>
    <xf numFmtId="0" fontId="302" fillId="34" borderId="12" xfId="0" applyNumberFormat="1" applyFont="1" applyFill="1" applyBorder="1" applyAlignment="1" applyProtection="1">
      <alignment horizontal="center" vertical="center" wrapText="1"/>
      <protection/>
    </xf>
    <xf numFmtId="0" fontId="303" fillId="0" borderId="0" xfId="0" applyNumberFormat="1" applyFont="1" applyFill="1" applyBorder="1" applyAlignment="1" applyProtection="1">
      <alignment/>
      <protection/>
    </xf>
    <xf numFmtId="0" fontId="304" fillId="0" borderId="0" xfId="0" applyNumberFormat="1" applyFont="1" applyFill="1" applyBorder="1" applyAlignment="1" applyProtection="1">
      <alignment/>
      <protection/>
    </xf>
    <xf numFmtId="0" fontId="303" fillId="0" borderId="12" xfId="0" applyNumberFormat="1" applyFont="1" applyFill="1" applyBorder="1" applyAlignment="1" applyProtection="1">
      <alignment/>
      <protection/>
    </xf>
    <xf numFmtId="0" fontId="304" fillId="0" borderId="12" xfId="0" applyNumberFormat="1" applyFont="1" applyFill="1" applyBorder="1" applyAlignment="1" applyProtection="1">
      <alignment/>
      <protection/>
    </xf>
    <xf numFmtId="0" fontId="305" fillId="40" borderId="12" xfId="0" applyNumberFormat="1" applyFont="1" applyFill="1" applyBorder="1" applyAlignment="1" applyProtection="1">
      <alignment/>
      <protection/>
    </xf>
    <xf numFmtId="0" fontId="305" fillId="41" borderId="12" xfId="0" applyNumberFormat="1" applyFont="1" applyFill="1" applyBorder="1" applyAlignment="1" applyProtection="1">
      <alignment/>
      <protection/>
    </xf>
    <xf numFmtId="0" fontId="305" fillId="42" borderId="12" xfId="0" applyNumberFormat="1" applyFont="1" applyFill="1" applyBorder="1" applyAlignment="1" applyProtection="1">
      <alignment/>
      <protection/>
    </xf>
    <xf numFmtId="0" fontId="305" fillId="0" borderId="12" xfId="0" applyNumberFormat="1" applyFont="1" applyFill="1" applyBorder="1" applyAlignment="1" applyProtection="1">
      <alignment/>
      <protection/>
    </xf>
    <xf numFmtId="0" fontId="306" fillId="34" borderId="0" xfId="0" applyNumberFormat="1" applyFont="1" applyFill="1" applyBorder="1" applyAlignment="1" applyProtection="1">
      <alignment/>
      <protection/>
    </xf>
    <xf numFmtId="0" fontId="8" fillId="43" borderId="12" xfId="0" applyNumberFormat="1" applyFont="1" applyFill="1" applyBorder="1" applyAlignment="1" applyProtection="1">
      <alignment horizontal="center"/>
      <protection/>
    </xf>
    <xf numFmtId="0" fontId="8" fillId="43" borderId="12" xfId="0" applyNumberFormat="1" applyFont="1" applyFill="1" applyBorder="1" applyAlignment="1" applyProtection="1">
      <alignment wrapText="1"/>
      <protection/>
    </xf>
    <xf numFmtId="0" fontId="8" fillId="43" borderId="12" xfId="0" applyNumberFormat="1" applyFont="1" applyFill="1" applyBorder="1" applyAlignment="1" applyProtection="1">
      <alignment/>
      <protection/>
    </xf>
    <xf numFmtId="0" fontId="12" fillId="43" borderId="12" xfId="0" applyNumberFormat="1" applyFont="1" applyFill="1" applyBorder="1" applyAlignment="1" applyProtection="1">
      <alignment/>
      <protection/>
    </xf>
    <xf numFmtId="0" fontId="304" fillId="43" borderId="12" xfId="0" applyNumberFormat="1" applyFont="1" applyFill="1" applyBorder="1" applyAlignment="1" applyProtection="1">
      <alignment/>
      <protection/>
    </xf>
    <xf numFmtId="0" fontId="4" fillId="43" borderId="12" xfId="0" applyNumberFormat="1" applyFont="1" applyFill="1" applyBorder="1" applyAlignment="1" applyProtection="1">
      <alignment/>
      <protection/>
    </xf>
    <xf numFmtId="0" fontId="4" fillId="43" borderId="12" xfId="0" applyNumberFormat="1" applyFont="1" applyFill="1" applyBorder="1" applyAlignment="1" applyProtection="1">
      <alignment horizontal="center"/>
      <protection/>
    </xf>
    <xf numFmtId="0" fontId="4" fillId="43" borderId="12" xfId="0" applyNumberFormat="1" applyFont="1" applyFill="1" applyBorder="1" applyAlignment="1" applyProtection="1">
      <alignment wrapText="1"/>
      <protection/>
    </xf>
    <xf numFmtId="0" fontId="11" fillId="43" borderId="12" xfId="0" applyNumberFormat="1" applyFont="1" applyFill="1" applyBorder="1" applyAlignment="1" applyProtection="1">
      <alignment/>
      <protection/>
    </xf>
    <xf numFmtId="0" fontId="303" fillId="43" borderId="12" xfId="0" applyNumberFormat="1" applyFont="1" applyFill="1" applyBorder="1" applyAlignment="1" applyProtection="1">
      <alignment/>
      <protection/>
    </xf>
    <xf numFmtId="0" fontId="289" fillId="43" borderId="12" xfId="0" applyNumberFormat="1" applyFont="1" applyFill="1" applyBorder="1" applyAlignment="1" applyProtection="1">
      <alignment/>
      <protection/>
    </xf>
    <xf numFmtId="0" fontId="288" fillId="43" borderId="12" xfId="0" applyNumberFormat="1" applyFont="1" applyFill="1" applyBorder="1" applyAlignment="1" applyProtection="1">
      <alignment/>
      <protection/>
    </xf>
    <xf numFmtId="0" fontId="299" fillId="43" borderId="12" xfId="0" applyNumberFormat="1" applyFont="1" applyFill="1" applyBorder="1" applyAlignment="1" applyProtection="1">
      <alignment/>
      <protection/>
    </xf>
    <xf numFmtId="0" fontId="298" fillId="43" borderId="12" xfId="0" applyNumberFormat="1" applyFont="1" applyFill="1" applyBorder="1" applyAlignment="1" applyProtection="1">
      <alignment/>
      <protection/>
    </xf>
    <xf numFmtId="0" fontId="294" fillId="43" borderId="12" xfId="0" applyNumberFormat="1" applyFont="1" applyFill="1" applyBorder="1" applyAlignment="1" applyProtection="1">
      <alignment/>
      <protection/>
    </xf>
    <xf numFmtId="0" fontId="293" fillId="43" borderId="12" xfId="0" applyNumberFormat="1" applyFont="1" applyFill="1" applyBorder="1" applyAlignment="1" applyProtection="1">
      <alignment/>
      <protection/>
    </xf>
    <xf numFmtId="0" fontId="284" fillId="0" borderId="0" xfId="0" applyFont="1" applyAlignment="1">
      <alignment/>
    </xf>
    <xf numFmtId="0" fontId="307" fillId="0" borderId="0" xfId="0" applyFont="1" applyAlignment="1">
      <alignment horizontal="left" vertical="center"/>
    </xf>
    <xf numFmtId="0" fontId="284" fillId="0" borderId="0" xfId="0" applyFont="1" applyAlignment="1">
      <alignment horizontal="left" vertical="center"/>
    </xf>
    <xf numFmtId="0" fontId="289" fillId="0" borderId="0" xfId="0" applyFont="1" applyAlignment="1">
      <alignment horizontal="center" vertical="center"/>
    </xf>
    <xf numFmtId="0" fontId="308" fillId="36" borderId="12" xfId="0" applyFont="1" applyFill="1" applyBorder="1" applyAlignment="1">
      <alignment horizontal="center" vertical="center"/>
    </xf>
    <xf numFmtId="0" fontId="308" fillId="36" borderId="36" xfId="0" applyFont="1" applyFill="1" applyBorder="1" applyAlignment="1">
      <alignment horizontal="center" vertical="center"/>
    </xf>
    <xf numFmtId="0" fontId="308" fillId="36" borderId="10" xfId="0" applyFont="1" applyFill="1" applyBorder="1" applyAlignment="1">
      <alignment horizontal="center" vertical="center"/>
    </xf>
    <xf numFmtId="0" fontId="309" fillId="0" borderId="0" xfId="0" applyFont="1" applyAlignment="1">
      <alignment/>
    </xf>
    <xf numFmtId="0" fontId="310" fillId="0" borderId="0" xfId="0" applyFont="1" applyAlignment="1">
      <alignment horizontal="left" vertical="center"/>
    </xf>
    <xf numFmtId="0" fontId="309" fillId="0" borderId="0" xfId="0" applyFont="1" applyAlignment="1">
      <alignment horizontal="left" vertical="center"/>
    </xf>
    <xf numFmtId="0" fontId="294" fillId="0" borderId="0" xfId="0" applyFont="1" applyAlignment="1">
      <alignment horizontal="center" vertical="center"/>
    </xf>
    <xf numFmtId="0" fontId="311" fillId="36" borderId="11" xfId="0" applyFont="1" applyFill="1" applyBorder="1" applyAlignment="1">
      <alignment horizontal="center" vertical="center"/>
    </xf>
    <xf numFmtId="0" fontId="312" fillId="0" borderId="0" xfId="0" applyFont="1" applyAlignment="1">
      <alignment/>
    </xf>
    <xf numFmtId="0" fontId="313" fillId="0" borderId="0" xfId="0" applyFont="1" applyAlignment="1">
      <alignment horizontal="left" vertical="center"/>
    </xf>
    <xf numFmtId="0" fontId="312" fillId="0" borderId="0" xfId="0" applyFont="1" applyAlignment="1">
      <alignment horizontal="left" vertical="center"/>
    </xf>
    <xf numFmtId="0" fontId="304" fillId="0" borderId="0" xfId="0" applyFont="1" applyAlignment="1">
      <alignment horizontal="center" vertical="center"/>
    </xf>
    <xf numFmtId="0" fontId="314" fillId="36" borderId="37" xfId="0" applyFont="1" applyFill="1" applyBorder="1" applyAlignment="1">
      <alignment horizontal="center" vertical="center"/>
    </xf>
    <xf numFmtId="0" fontId="314" fillId="36" borderId="38" xfId="0" applyFont="1" applyFill="1" applyBorder="1" applyAlignment="1">
      <alignment horizontal="center" vertical="center"/>
    </xf>
    <xf numFmtId="0" fontId="315" fillId="0" borderId="0" xfId="0" applyFont="1" applyAlignment="1">
      <alignment/>
    </xf>
    <xf numFmtId="0" fontId="316" fillId="0" borderId="0" xfId="0" applyFont="1" applyAlignment="1">
      <alignment horizontal="left" vertical="center"/>
    </xf>
    <xf numFmtId="0" fontId="315" fillId="0" borderId="0" xfId="0" applyFont="1" applyAlignment="1">
      <alignment horizontal="left" vertical="center"/>
    </xf>
    <xf numFmtId="0" fontId="299" fillId="0" borderId="0" xfId="0" applyFont="1" applyAlignment="1">
      <alignment horizontal="center" vertical="center"/>
    </xf>
    <xf numFmtId="0" fontId="317" fillId="36" borderId="37" xfId="0" applyFont="1" applyFill="1" applyBorder="1" applyAlignment="1">
      <alignment horizontal="center" vertical="center"/>
    </xf>
    <xf numFmtId="0" fontId="303" fillId="0" borderId="0" xfId="0" applyFont="1" applyAlignment="1">
      <alignment/>
    </xf>
    <xf numFmtId="0" fontId="304" fillId="0" borderId="16" xfId="0" applyFont="1" applyBorder="1" applyAlignment="1">
      <alignment vertical="center" wrapText="1"/>
    </xf>
    <xf numFmtId="3" fontId="303" fillId="0" borderId="39" xfId="0" applyNumberFormat="1" applyFont="1" applyBorder="1" applyAlignment="1">
      <alignment/>
    </xf>
    <xf numFmtId="3" fontId="303" fillId="0" borderId="27" xfId="0" applyNumberFormat="1" applyFont="1" applyBorder="1" applyAlignment="1">
      <alignment/>
    </xf>
    <xf numFmtId="3" fontId="303" fillId="0" borderId="40" xfId="0" applyNumberFormat="1" applyFont="1" applyBorder="1" applyAlignment="1">
      <alignment/>
    </xf>
    <xf numFmtId="3" fontId="303" fillId="0" borderId="25" xfId="0" applyNumberFormat="1" applyFont="1" applyBorder="1" applyAlignment="1">
      <alignment/>
    </xf>
    <xf numFmtId="0" fontId="303" fillId="0" borderId="0" xfId="0" applyNumberFormat="1" applyFont="1" applyFill="1" applyBorder="1" applyAlignment="1" applyProtection="1">
      <alignment vertical="center"/>
      <protection/>
    </xf>
    <xf numFmtId="0" fontId="304" fillId="0" borderId="0" xfId="0" applyNumberFormat="1" applyFont="1" applyFill="1" applyBorder="1" applyAlignment="1" applyProtection="1">
      <alignment vertical="center"/>
      <protection/>
    </xf>
    <xf numFmtId="0" fontId="298" fillId="0" borderId="0" xfId="0" applyFont="1" applyAlignment="1">
      <alignment/>
    </xf>
    <xf numFmtId="0" fontId="299" fillId="0" borderId="16" xfId="0" applyFont="1" applyBorder="1" applyAlignment="1">
      <alignment vertical="center" wrapText="1"/>
    </xf>
    <xf numFmtId="3" fontId="298" fillId="0" borderId="39" xfId="0" applyNumberFormat="1" applyFont="1" applyBorder="1" applyAlignment="1">
      <alignment horizontal="center" wrapText="1"/>
    </xf>
    <xf numFmtId="3" fontId="298" fillId="0" borderId="27" xfId="0" applyNumberFormat="1" applyFont="1" applyBorder="1" applyAlignment="1">
      <alignment/>
    </xf>
    <xf numFmtId="3" fontId="298" fillId="0" borderId="40" xfId="0" applyNumberFormat="1" applyFont="1" applyBorder="1" applyAlignment="1">
      <alignment/>
    </xf>
    <xf numFmtId="3" fontId="298" fillId="0" borderId="25" xfId="0" applyNumberFormat="1" applyFont="1" applyBorder="1" applyAlignment="1">
      <alignment/>
    </xf>
    <xf numFmtId="0" fontId="318" fillId="0" borderId="0" xfId="0" applyFont="1" applyBorder="1" applyAlignment="1" quotePrefix="1">
      <alignment horizontal="center" vertical="center"/>
    </xf>
    <xf numFmtId="0" fontId="299" fillId="0" borderId="0" xfId="0" applyNumberFormat="1" applyFont="1" applyFill="1" applyBorder="1" applyAlignment="1" applyProtection="1">
      <alignment horizontal="center" vertical="center"/>
      <protection/>
    </xf>
    <xf numFmtId="0" fontId="298" fillId="0" borderId="0" xfId="0" applyNumberFormat="1" applyFont="1" applyFill="1" applyBorder="1" applyAlignment="1" applyProtection="1">
      <alignment horizontal="center" vertical="center"/>
      <protection/>
    </xf>
    <xf numFmtId="0" fontId="288" fillId="0" borderId="0" xfId="0" applyFont="1" applyAlignment="1">
      <alignment/>
    </xf>
    <xf numFmtId="0" fontId="289" fillId="0" borderId="16" xfId="0" applyFont="1" applyBorder="1" applyAlignment="1">
      <alignment vertical="center" wrapText="1"/>
    </xf>
    <xf numFmtId="3" fontId="288" fillId="0" borderId="39" xfId="0" applyNumberFormat="1" applyFont="1" applyBorder="1" applyAlignment="1">
      <alignment horizontal="center" vertical="center" wrapText="1"/>
    </xf>
    <xf numFmtId="3" fontId="288" fillId="0" borderId="27" xfId="0" applyNumberFormat="1" applyFont="1" applyBorder="1" applyAlignment="1">
      <alignment/>
    </xf>
    <xf numFmtId="3" fontId="288" fillId="0" borderId="40" xfId="0" applyNumberFormat="1" applyFont="1" applyBorder="1" applyAlignment="1">
      <alignment/>
    </xf>
    <xf numFmtId="3" fontId="288" fillId="0" borderId="25" xfId="0" applyNumberFormat="1" applyFont="1" applyBorder="1" applyAlignment="1">
      <alignment/>
    </xf>
    <xf numFmtId="0" fontId="319" fillId="0" borderId="0" xfId="0" applyFont="1" applyBorder="1" applyAlignment="1" quotePrefix="1">
      <alignment horizontal="left" vertical="center" wrapText="1"/>
    </xf>
    <xf numFmtId="0" fontId="320" fillId="0" borderId="0" xfId="0" applyFont="1" applyBorder="1" applyAlignment="1" quotePrefix="1">
      <alignment horizontal="left" vertical="center" wrapText="1"/>
    </xf>
    <xf numFmtId="0" fontId="289" fillId="0" borderId="0" xfId="0" applyNumberFormat="1" applyFont="1" applyFill="1" applyBorder="1" applyAlignment="1" applyProtection="1" quotePrefix="1">
      <alignment horizontal="left"/>
      <protection/>
    </xf>
    <xf numFmtId="0" fontId="293" fillId="0" borderId="0" xfId="0" applyFont="1" applyAlignment="1">
      <alignment/>
    </xf>
    <xf numFmtId="0" fontId="294" fillId="0" borderId="16" xfId="0" applyFont="1" applyBorder="1" applyAlignment="1">
      <alignment vertical="center" wrapText="1"/>
    </xf>
    <xf numFmtId="3" fontId="293" fillId="0" borderId="39" xfId="0" applyNumberFormat="1" applyFont="1" applyBorder="1" applyAlignment="1">
      <alignment horizontal="center" vertical="center" wrapText="1"/>
    </xf>
    <xf numFmtId="3" fontId="293" fillId="0" borderId="27" xfId="0" applyNumberFormat="1" applyFont="1" applyBorder="1" applyAlignment="1">
      <alignment/>
    </xf>
    <xf numFmtId="3" fontId="293" fillId="0" borderId="40" xfId="0" applyNumberFormat="1" applyFont="1" applyBorder="1" applyAlignment="1">
      <alignment/>
    </xf>
    <xf numFmtId="3" fontId="293" fillId="0" borderId="25" xfId="0" applyNumberFormat="1" applyFont="1" applyBorder="1" applyAlignment="1">
      <alignment/>
    </xf>
    <xf numFmtId="0" fontId="12" fillId="36" borderId="1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 readingOrder="1"/>
    </xf>
    <xf numFmtId="49" fontId="41" fillId="44" borderId="41" xfId="0" applyNumberFormat="1" applyFont="1" applyFill="1" applyBorder="1" applyAlignment="1">
      <alignment horizontal="center" vertical="center" wrapText="1"/>
    </xf>
    <xf numFmtId="0" fontId="27" fillId="45" borderId="32" xfId="0" applyFont="1" applyFill="1" applyBorder="1" applyAlignment="1">
      <alignment horizontal="center" vertical="center" wrapText="1"/>
    </xf>
    <xf numFmtId="0" fontId="42" fillId="45" borderId="10" xfId="0" applyFont="1" applyFill="1" applyBorder="1" applyAlignment="1">
      <alignment horizontal="left" vertical="center" wrapText="1" readingOrder="1"/>
    </xf>
    <xf numFmtId="0" fontId="27" fillId="44" borderId="32" xfId="0" applyFont="1" applyFill="1" applyBorder="1" applyAlignment="1">
      <alignment horizontal="center" vertical="center" wrapText="1"/>
    </xf>
    <xf numFmtId="0" fontId="42" fillId="44" borderId="10" xfId="0" applyFont="1" applyFill="1" applyBorder="1" applyAlignment="1">
      <alignment horizontal="left" vertical="center" wrapText="1" readingOrder="1"/>
    </xf>
    <xf numFmtId="164" fontId="24" fillId="44" borderId="12" xfId="0" applyNumberFormat="1" applyFont="1" applyFill="1" applyBorder="1" applyAlignment="1">
      <alignment horizontal="right" vertical="center"/>
    </xf>
    <xf numFmtId="0" fontId="27" fillId="34" borderId="3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readingOrder="1"/>
    </xf>
    <xf numFmtId="0" fontId="42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27" fillId="34" borderId="27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left" vertical="center"/>
    </xf>
    <xf numFmtId="0" fontId="27" fillId="34" borderId="33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left" vertical="center"/>
    </xf>
    <xf numFmtId="0" fontId="27" fillId="34" borderId="45" xfId="0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4" fillId="46" borderId="12" xfId="0" applyFont="1" applyFill="1" applyBorder="1" applyAlignment="1">
      <alignment horizontal="center" vertical="center"/>
    </xf>
    <xf numFmtId="0" fontId="45" fillId="46" borderId="10" xfId="0" applyFont="1" applyFill="1" applyBorder="1" applyAlignment="1">
      <alignment horizontal="left" vertical="center"/>
    </xf>
    <xf numFmtId="164" fontId="24" fillId="44" borderId="10" xfId="0" applyNumberFormat="1" applyFont="1" applyFill="1" applyBorder="1" applyAlignment="1">
      <alignment horizontal="left" vertical="center"/>
    </xf>
    <xf numFmtId="0" fontId="44" fillId="0" borderId="48" xfId="0" applyFont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0" fontId="44" fillId="0" borderId="49" xfId="0" applyFont="1" applyBorder="1" applyAlignment="1">
      <alignment horizontal="center" vertical="center"/>
    </xf>
    <xf numFmtId="0" fontId="46" fillId="0" borderId="46" xfId="0" applyFont="1" applyBorder="1" applyAlignment="1">
      <alignment horizontal="left" vertical="center"/>
    </xf>
    <xf numFmtId="0" fontId="42" fillId="46" borderId="12" xfId="0" applyFont="1" applyFill="1" applyBorder="1" applyAlignment="1">
      <alignment horizontal="center" vertical="center"/>
    </xf>
    <xf numFmtId="0" fontId="24" fillId="46" borderId="10" xfId="0" applyFont="1" applyFill="1" applyBorder="1" applyAlignment="1">
      <alignment horizontal="left" vertical="center"/>
    </xf>
    <xf numFmtId="0" fontId="42" fillId="44" borderId="12" xfId="0" applyFont="1" applyFill="1" applyBorder="1" applyAlignment="1">
      <alignment horizontal="center" vertical="center"/>
    </xf>
    <xf numFmtId="0" fontId="24" fillId="44" borderId="10" xfId="0" applyFont="1" applyFill="1" applyBorder="1" applyAlignment="1">
      <alignment horizontal="left" vertical="center"/>
    </xf>
    <xf numFmtId="0" fontId="44" fillId="0" borderId="47" xfId="0" applyFont="1" applyBorder="1" applyAlignment="1">
      <alignment horizontal="center" vertical="center"/>
    </xf>
    <xf numFmtId="0" fontId="46" fillId="0" borderId="43" xfId="0" applyFont="1" applyBorder="1" applyAlignment="1">
      <alignment horizontal="left" vertical="center"/>
    </xf>
    <xf numFmtId="0" fontId="44" fillId="38" borderId="12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left" vertical="center"/>
    </xf>
    <xf numFmtId="0" fontId="44" fillId="0" borderId="50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6" fillId="0" borderId="51" xfId="0" applyFont="1" applyBorder="1" applyAlignment="1">
      <alignment horizontal="left" vertical="center"/>
    </xf>
    <xf numFmtId="0" fontId="44" fillId="36" borderId="26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164" fontId="20" fillId="0" borderId="0" xfId="0" applyNumberFormat="1" applyFont="1" applyBorder="1" applyAlignment="1">
      <alignment horizontal="left" vertical="center"/>
    </xf>
    <xf numFmtId="164" fontId="47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12" xfId="0" applyNumberFormat="1" applyFont="1" applyBorder="1" applyAlignment="1">
      <alignment/>
    </xf>
    <xf numFmtId="0" fontId="289" fillId="36" borderId="12" xfId="0" applyFont="1" applyFill="1" applyBorder="1" applyAlignment="1">
      <alignment horizontal="center" vertical="center"/>
    </xf>
    <xf numFmtId="0" fontId="289" fillId="36" borderId="10" xfId="0" applyFont="1" applyFill="1" applyBorder="1" applyAlignment="1">
      <alignment horizontal="center" vertical="center"/>
    </xf>
    <xf numFmtId="0" fontId="321" fillId="0" borderId="0" xfId="0" applyFont="1" applyBorder="1" applyAlignment="1">
      <alignment horizontal="center" vertical="center"/>
    </xf>
    <xf numFmtId="0" fontId="289" fillId="36" borderId="11" xfId="0" applyFont="1" applyFill="1" applyBorder="1" applyAlignment="1">
      <alignment horizontal="center" vertical="center"/>
    </xf>
    <xf numFmtId="0" fontId="294" fillId="36" borderId="11" xfId="0" applyFont="1" applyFill="1" applyBorder="1" applyAlignment="1">
      <alignment horizontal="center" vertical="center"/>
    </xf>
    <xf numFmtId="0" fontId="299" fillId="36" borderId="37" xfId="0" applyFont="1" applyFill="1" applyBorder="1" applyAlignment="1">
      <alignment horizontal="center" vertical="center"/>
    </xf>
    <xf numFmtId="0" fontId="304" fillId="36" borderId="52" xfId="0" applyFont="1" applyFill="1" applyBorder="1" applyAlignment="1">
      <alignment horizontal="center" vertical="center"/>
    </xf>
    <xf numFmtId="0" fontId="322" fillId="0" borderId="0" xfId="0" applyFont="1" applyBorder="1" applyAlignment="1">
      <alignment horizontal="center" vertical="center"/>
    </xf>
    <xf numFmtId="0" fontId="304" fillId="36" borderId="37" xfId="0" applyFont="1" applyFill="1" applyBorder="1" applyAlignment="1">
      <alignment horizontal="center" vertical="center"/>
    </xf>
    <xf numFmtId="0" fontId="284" fillId="0" borderId="12" xfId="0" applyFont="1" applyBorder="1" applyAlignment="1">
      <alignment/>
    </xf>
    <xf numFmtId="0" fontId="323" fillId="0" borderId="12" xfId="0" applyFont="1" applyBorder="1" applyAlignment="1">
      <alignment/>
    </xf>
    <xf numFmtId="0" fontId="324" fillId="0" borderId="12" xfId="0" applyFont="1" applyBorder="1" applyAlignment="1">
      <alignment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left" vertical="center"/>
    </xf>
    <xf numFmtId="0" fontId="289" fillId="0" borderId="0" xfId="0" applyFont="1" applyBorder="1" applyAlignment="1">
      <alignment horizontal="center" vertical="center"/>
    </xf>
    <xf numFmtId="49" fontId="325" fillId="36" borderId="37" xfId="0" applyNumberFormat="1" applyFont="1" applyFill="1" applyBorder="1" applyAlignment="1">
      <alignment horizontal="center" vertical="center" wrapText="1"/>
    </xf>
    <xf numFmtId="49" fontId="326" fillId="36" borderId="32" xfId="0" applyNumberFormat="1" applyFont="1" applyFill="1" applyBorder="1" applyAlignment="1">
      <alignment horizontal="center" vertical="center" wrapText="1"/>
    </xf>
    <xf numFmtId="49" fontId="22" fillId="36" borderId="41" xfId="0" applyNumberFormat="1" applyFont="1" applyFill="1" applyBorder="1" applyAlignment="1">
      <alignment horizontal="center" vertical="center" wrapText="1"/>
    </xf>
    <xf numFmtId="49" fontId="327" fillId="36" borderId="53" xfId="0" applyNumberFormat="1" applyFont="1" applyFill="1" applyBorder="1" applyAlignment="1">
      <alignment horizontal="center" vertical="center" wrapText="1"/>
    </xf>
    <xf numFmtId="49" fontId="327" fillId="36" borderId="54" xfId="0" applyNumberFormat="1" applyFont="1" applyFill="1" applyBorder="1" applyAlignment="1">
      <alignment horizontal="center" vertical="center" wrapText="1"/>
    </xf>
    <xf numFmtId="49" fontId="328" fillId="36" borderId="55" xfId="0" applyNumberFormat="1" applyFont="1" applyFill="1" applyBorder="1" applyAlignment="1">
      <alignment horizontal="center" vertical="center" wrapText="1"/>
    </xf>
    <xf numFmtId="164" fontId="329" fillId="46" borderId="10" xfId="0" applyNumberFormat="1" applyFont="1" applyFill="1" applyBorder="1" applyAlignment="1">
      <alignment horizontal="right" vertical="center"/>
    </xf>
    <xf numFmtId="164" fontId="42" fillId="46" borderId="12" xfId="0" applyNumberFormat="1" applyFont="1" applyFill="1" applyBorder="1" applyAlignment="1">
      <alignment horizontal="right" vertical="center"/>
    </xf>
    <xf numFmtId="164" fontId="329" fillId="46" borderId="38" xfId="0" applyNumberFormat="1" applyFont="1" applyFill="1" applyBorder="1" applyAlignment="1">
      <alignment horizontal="right" vertical="center"/>
    </xf>
    <xf numFmtId="164" fontId="330" fillId="46" borderId="12" xfId="0" applyNumberFormat="1" applyFont="1" applyFill="1" applyBorder="1" applyAlignment="1">
      <alignment horizontal="right" vertical="center"/>
    </xf>
    <xf numFmtId="164" fontId="329" fillId="46" borderId="12" xfId="0" applyNumberFormat="1" applyFont="1" applyFill="1" applyBorder="1" applyAlignment="1">
      <alignment horizontal="right" vertical="center"/>
    </xf>
    <xf numFmtId="164" fontId="331" fillId="46" borderId="12" xfId="0" applyNumberFormat="1" applyFont="1" applyFill="1" applyBorder="1" applyAlignment="1">
      <alignment horizontal="right" vertical="center"/>
    </xf>
    <xf numFmtId="164" fontId="332" fillId="46" borderId="12" xfId="0" applyNumberFormat="1" applyFont="1" applyFill="1" applyBorder="1" applyAlignment="1">
      <alignment horizontal="right" vertical="center"/>
    </xf>
    <xf numFmtId="164" fontId="44" fillId="38" borderId="31" xfId="0" applyNumberFormat="1" applyFont="1" applyFill="1" applyBorder="1" applyAlignment="1">
      <alignment horizontal="right" vertical="center"/>
    </xf>
    <xf numFmtId="164" fontId="329" fillId="44" borderId="10" xfId="0" applyNumberFormat="1" applyFont="1" applyFill="1" applyBorder="1" applyAlignment="1">
      <alignment horizontal="right" vertical="center"/>
    </xf>
    <xf numFmtId="164" fontId="42" fillId="44" borderId="12" xfId="0" applyNumberFormat="1" applyFont="1" applyFill="1" applyBorder="1" applyAlignment="1">
      <alignment horizontal="right" vertical="center"/>
    </xf>
    <xf numFmtId="164" fontId="329" fillId="44" borderId="38" xfId="0" applyNumberFormat="1" applyFont="1" applyFill="1" applyBorder="1" applyAlignment="1">
      <alignment horizontal="right" vertical="center"/>
    </xf>
    <xf numFmtId="164" fontId="330" fillId="44" borderId="12" xfId="0" applyNumberFormat="1" applyFont="1" applyFill="1" applyBorder="1" applyAlignment="1">
      <alignment horizontal="right" vertical="center"/>
    </xf>
    <xf numFmtId="164" fontId="329" fillId="44" borderId="12" xfId="0" applyNumberFormat="1" applyFont="1" applyFill="1" applyBorder="1" applyAlignment="1">
      <alignment horizontal="right" vertical="center"/>
    </xf>
    <xf numFmtId="164" fontId="331" fillId="44" borderId="12" xfId="0" applyNumberFormat="1" applyFont="1" applyFill="1" applyBorder="1" applyAlignment="1">
      <alignment horizontal="right" vertical="center"/>
    </xf>
    <xf numFmtId="164" fontId="332" fillId="44" borderId="12" xfId="0" applyNumberFormat="1" applyFont="1" applyFill="1" applyBorder="1" applyAlignment="1">
      <alignment horizontal="right" vertical="center"/>
    </xf>
    <xf numFmtId="164" fontId="44" fillId="44" borderId="31" xfId="0" applyNumberFormat="1" applyFont="1" applyFill="1" applyBorder="1" applyAlignment="1">
      <alignment horizontal="right" vertical="center"/>
    </xf>
    <xf numFmtId="3" fontId="333" fillId="34" borderId="56" xfId="0" applyNumberFormat="1" applyFont="1" applyFill="1" applyBorder="1" applyAlignment="1">
      <alignment horizontal="right" vertical="center"/>
    </xf>
    <xf numFmtId="3" fontId="55" fillId="34" borderId="12" xfId="0" applyNumberFormat="1" applyFont="1" applyFill="1" applyBorder="1" applyAlignment="1">
      <alignment horizontal="right" vertical="center"/>
    </xf>
    <xf numFmtId="3" fontId="333" fillId="34" borderId="57" xfId="0" applyNumberFormat="1" applyFont="1" applyFill="1" applyBorder="1" applyAlignment="1">
      <alignment horizontal="right" vertical="center"/>
    </xf>
    <xf numFmtId="3" fontId="334" fillId="34" borderId="38" xfId="0" applyNumberFormat="1" applyFont="1" applyFill="1" applyBorder="1" applyAlignment="1">
      <alignment horizontal="right" vertical="center"/>
    </xf>
    <xf numFmtId="3" fontId="333" fillId="34" borderId="11" xfId="0" applyNumberFormat="1" applyFont="1" applyFill="1" applyBorder="1" applyAlignment="1">
      <alignment horizontal="right" vertical="center"/>
    </xf>
    <xf numFmtId="3" fontId="334" fillId="34" borderId="58" xfId="0" applyNumberFormat="1" applyFont="1" applyFill="1" applyBorder="1" applyAlignment="1">
      <alignment horizontal="right" vertical="center"/>
    </xf>
    <xf numFmtId="3" fontId="335" fillId="34" borderId="37" xfId="0" applyNumberFormat="1" applyFont="1" applyFill="1" applyBorder="1" applyAlignment="1">
      <alignment horizontal="right" vertical="center"/>
    </xf>
    <xf numFmtId="3" fontId="336" fillId="34" borderId="59" xfId="0" applyNumberFormat="1" applyFont="1" applyFill="1" applyBorder="1" applyAlignment="1">
      <alignment horizontal="right" vertical="center"/>
    </xf>
    <xf numFmtId="164" fontId="44" fillId="34" borderId="31" xfId="0" applyNumberFormat="1" applyFont="1" applyFill="1" applyBorder="1" applyAlignment="1">
      <alignment horizontal="right" vertical="center"/>
    </xf>
    <xf numFmtId="164" fontId="329" fillId="0" borderId="10" xfId="0" applyNumberFormat="1" applyFont="1" applyFill="1" applyBorder="1" applyAlignment="1">
      <alignment horizontal="right" vertical="center"/>
    </xf>
    <xf numFmtId="164" fontId="42" fillId="0" borderId="12" xfId="0" applyNumberFormat="1" applyFont="1" applyFill="1" applyBorder="1" applyAlignment="1">
      <alignment horizontal="right" vertical="center"/>
    </xf>
    <xf numFmtId="164" fontId="329" fillId="0" borderId="38" xfId="0" applyNumberFormat="1" applyFont="1" applyFill="1" applyBorder="1" applyAlignment="1">
      <alignment horizontal="right" vertical="center"/>
    </xf>
    <xf numFmtId="164" fontId="330" fillId="0" borderId="12" xfId="0" applyNumberFormat="1" applyFont="1" applyFill="1" applyBorder="1" applyAlignment="1">
      <alignment horizontal="right" vertical="center"/>
    </xf>
    <xf numFmtId="164" fontId="329" fillId="0" borderId="12" xfId="0" applyNumberFormat="1" applyFont="1" applyFill="1" applyBorder="1" applyAlignment="1">
      <alignment horizontal="right" vertical="center"/>
    </xf>
    <xf numFmtId="164" fontId="331" fillId="0" borderId="12" xfId="0" applyNumberFormat="1" applyFont="1" applyFill="1" applyBorder="1" applyAlignment="1">
      <alignment horizontal="right" vertical="center"/>
    </xf>
    <xf numFmtId="164" fontId="332" fillId="0" borderId="12" xfId="0" applyNumberFormat="1" applyFont="1" applyFill="1" applyBorder="1" applyAlignment="1">
      <alignment horizontal="right" vertical="center"/>
    </xf>
    <xf numFmtId="164" fontId="44" fillId="0" borderId="31" xfId="0" applyNumberFormat="1" applyFont="1" applyFill="1" applyBorder="1" applyAlignment="1">
      <alignment horizontal="right" vertical="center"/>
    </xf>
    <xf numFmtId="3" fontId="55" fillId="34" borderId="32" xfId="0" applyNumberFormat="1" applyFont="1" applyFill="1" applyBorder="1" applyAlignment="1">
      <alignment horizontal="right" vertical="center"/>
    </xf>
    <xf numFmtId="3" fontId="333" fillId="34" borderId="60" xfId="0" applyNumberFormat="1" applyFont="1" applyFill="1" applyBorder="1" applyAlignment="1">
      <alignment horizontal="right" vertical="center"/>
    </xf>
    <xf numFmtId="3" fontId="334" fillId="34" borderId="53" xfId="0" applyNumberFormat="1" applyFont="1" applyFill="1" applyBorder="1" applyAlignment="1">
      <alignment horizontal="right" vertical="center"/>
    </xf>
    <xf numFmtId="3" fontId="333" fillId="34" borderId="59" xfId="0" applyNumberFormat="1" applyFont="1" applyFill="1" applyBorder="1" applyAlignment="1">
      <alignment horizontal="right" vertical="center"/>
    </xf>
    <xf numFmtId="3" fontId="334" fillId="34" borderId="61" xfId="0" applyNumberFormat="1" applyFont="1" applyFill="1" applyBorder="1" applyAlignment="1">
      <alignment horizontal="right" vertical="center"/>
    </xf>
    <xf numFmtId="3" fontId="335" fillId="34" borderId="62" xfId="0" applyNumberFormat="1" applyFont="1" applyFill="1" applyBorder="1" applyAlignment="1">
      <alignment horizontal="right" vertical="center"/>
    </xf>
    <xf numFmtId="164" fontId="44" fillId="34" borderId="41" xfId="0" applyNumberFormat="1" applyFont="1" applyFill="1" applyBorder="1" applyAlignment="1">
      <alignment horizontal="right" vertical="center"/>
    </xf>
    <xf numFmtId="3" fontId="333" fillId="34" borderId="27" xfId="0" applyNumberFormat="1" applyFont="1" applyFill="1" applyBorder="1" applyAlignment="1">
      <alignment horizontal="right" vertical="center"/>
    </xf>
    <xf numFmtId="3" fontId="55" fillId="34" borderId="27" xfId="0" applyNumberFormat="1" applyFont="1" applyFill="1" applyBorder="1" applyAlignment="1">
      <alignment horizontal="right" vertical="center"/>
    </xf>
    <xf numFmtId="3" fontId="333" fillId="34" borderId="63" xfId="0" applyNumberFormat="1" applyFont="1" applyFill="1" applyBorder="1" applyAlignment="1">
      <alignment horizontal="right" vertical="center"/>
    </xf>
    <xf numFmtId="3" fontId="334" fillId="34" borderId="47" xfId="0" applyNumberFormat="1" applyFont="1" applyFill="1" applyBorder="1" applyAlignment="1">
      <alignment horizontal="right" vertical="center"/>
    </xf>
    <xf numFmtId="3" fontId="333" fillId="34" borderId="47" xfId="0" applyNumberFormat="1" applyFont="1" applyFill="1" applyBorder="1" applyAlignment="1">
      <alignment horizontal="right" vertical="center"/>
    </xf>
    <xf numFmtId="3" fontId="335" fillId="34" borderId="47" xfId="0" applyNumberFormat="1" applyFont="1" applyFill="1" applyBorder="1" applyAlignment="1">
      <alignment horizontal="right" vertical="center"/>
    </xf>
    <xf numFmtId="3" fontId="336" fillId="34" borderId="43" xfId="0" applyNumberFormat="1" applyFont="1" applyFill="1" applyBorder="1" applyAlignment="1">
      <alignment horizontal="right" vertical="center"/>
    </xf>
    <xf numFmtId="164" fontId="44" fillId="34" borderId="64" xfId="0" applyNumberFormat="1" applyFont="1" applyFill="1" applyBorder="1" applyAlignment="1">
      <alignment horizontal="right" vertical="center"/>
    </xf>
    <xf numFmtId="3" fontId="333" fillId="34" borderId="65" xfId="0" applyNumberFormat="1" applyFont="1" applyFill="1" applyBorder="1" applyAlignment="1">
      <alignment horizontal="right" vertical="center"/>
    </xf>
    <xf numFmtId="3" fontId="55" fillId="34" borderId="66" xfId="0" applyNumberFormat="1" applyFont="1" applyFill="1" applyBorder="1" applyAlignment="1">
      <alignment horizontal="right" vertical="center"/>
    </xf>
    <xf numFmtId="3" fontId="333" fillId="34" borderId="67" xfId="0" applyNumberFormat="1" applyFont="1" applyFill="1" applyBorder="1" applyAlignment="1">
      <alignment horizontal="right" vertical="center"/>
    </xf>
    <xf numFmtId="3" fontId="334" fillId="34" borderId="68" xfId="0" applyNumberFormat="1" applyFont="1" applyFill="1" applyBorder="1" applyAlignment="1">
      <alignment horizontal="right" vertical="center"/>
    </xf>
    <xf numFmtId="3" fontId="333" fillId="34" borderId="69" xfId="0" applyNumberFormat="1" applyFont="1" applyFill="1" applyBorder="1" applyAlignment="1">
      <alignment horizontal="right" vertical="center"/>
    </xf>
    <xf numFmtId="3" fontId="334" fillId="34" borderId="70" xfId="0" applyNumberFormat="1" applyFont="1" applyFill="1" applyBorder="1" applyAlignment="1">
      <alignment horizontal="right" vertical="center"/>
    </xf>
    <xf numFmtId="3" fontId="335" fillId="34" borderId="71" xfId="0" applyNumberFormat="1" applyFont="1" applyFill="1" applyBorder="1" applyAlignment="1">
      <alignment horizontal="right" vertical="center"/>
    </xf>
    <xf numFmtId="3" fontId="336" fillId="34" borderId="0" xfId="0" applyNumberFormat="1" applyFont="1" applyFill="1" applyBorder="1" applyAlignment="1">
      <alignment horizontal="right" vertical="center"/>
    </xf>
    <xf numFmtId="164" fontId="44" fillId="34" borderId="72" xfId="0" applyNumberFormat="1" applyFont="1" applyFill="1" applyBorder="1" applyAlignment="1">
      <alignment horizontal="right" vertical="center"/>
    </xf>
    <xf numFmtId="3" fontId="333" fillId="34" borderId="73" xfId="0" applyNumberFormat="1" applyFont="1" applyFill="1" applyBorder="1" applyAlignment="1">
      <alignment horizontal="right" vertical="center"/>
    </xf>
    <xf numFmtId="3" fontId="55" fillId="34" borderId="34" xfId="0" applyNumberFormat="1" applyFont="1" applyFill="1" applyBorder="1" applyAlignment="1">
      <alignment horizontal="right" vertical="center"/>
    </xf>
    <xf numFmtId="3" fontId="333" fillId="34" borderId="74" xfId="0" applyNumberFormat="1" applyFont="1" applyFill="1" applyBorder="1" applyAlignment="1">
      <alignment horizontal="right" vertical="center"/>
    </xf>
    <xf numFmtId="3" fontId="334" fillId="34" borderId="75" xfId="0" applyNumberFormat="1" applyFont="1" applyFill="1" applyBorder="1" applyAlignment="1">
      <alignment horizontal="right" vertical="center"/>
    </xf>
    <xf numFmtId="3" fontId="333" fillId="34" borderId="76" xfId="0" applyNumberFormat="1" applyFont="1" applyFill="1" applyBorder="1" applyAlignment="1">
      <alignment horizontal="right" vertical="center"/>
    </xf>
    <xf numFmtId="3" fontId="334" fillId="34" borderId="46" xfId="0" applyNumberFormat="1" applyFont="1" applyFill="1" applyBorder="1" applyAlignment="1">
      <alignment horizontal="right" vertical="center"/>
    </xf>
    <xf numFmtId="3" fontId="333" fillId="34" borderId="49" xfId="0" applyNumberFormat="1" applyFont="1" applyFill="1" applyBorder="1" applyAlignment="1">
      <alignment horizontal="right" vertical="center"/>
    </xf>
    <xf numFmtId="3" fontId="336" fillId="34" borderId="76" xfId="0" applyNumberFormat="1" applyFont="1" applyFill="1" applyBorder="1" applyAlignment="1">
      <alignment horizontal="right" vertical="center"/>
    </xf>
    <xf numFmtId="164" fontId="44" fillId="34" borderId="77" xfId="0" applyNumberFormat="1" applyFont="1" applyFill="1" applyBorder="1" applyAlignment="1">
      <alignment horizontal="right" vertical="center"/>
    </xf>
    <xf numFmtId="3" fontId="335" fillId="34" borderId="49" xfId="0" applyNumberFormat="1" applyFont="1" applyFill="1" applyBorder="1" applyAlignment="1">
      <alignment horizontal="right" vertical="center"/>
    </xf>
    <xf numFmtId="3" fontId="333" fillId="34" borderId="28" xfId="0" applyNumberFormat="1" applyFont="1" applyFill="1" applyBorder="1" applyAlignment="1">
      <alignment horizontal="right" vertical="center"/>
    </xf>
    <xf numFmtId="3" fontId="334" fillId="34" borderId="78" xfId="0" applyNumberFormat="1" applyFont="1" applyFill="1" applyBorder="1" applyAlignment="1">
      <alignment horizontal="right" vertical="center"/>
    </xf>
    <xf numFmtId="3" fontId="333" fillId="34" borderId="79" xfId="0" applyNumberFormat="1" applyFont="1" applyFill="1" applyBorder="1" applyAlignment="1">
      <alignment horizontal="right" vertical="center"/>
    </xf>
    <xf numFmtId="3" fontId="334" fillId="34" borderId="43" xfId="0" applyNumberFormat="1" applyFont="1" applyFill="1" applyBorder="1" applyAlignment="1">
      <alignment horizontal="right" vertical="center"/>
    </xf>
    <xf numFmtId="3" fontId="336" fillId="34" borderId="79" xfId="0" applyNumberFormat="1" applyFont="1" applyFill="1" applyBorder="1" applyAlignment="1">
      <alignment horizontal="right" vertical="center"/>
    </xf>
    <xf numFmtId="3" fontId="333" fillId="34" borderId="51" xfId="0" applyNumberFormat="1" applyFont="1" applyFill="1" applyBorder="1" applyAlignment="1">
      <alignment horizontal="right" vertical="center"/>
    </xf>
    <xf numFmtId="3" fontId="55" fillId="34" borderId="35" xfId="0" applyNumberFormat="1" applyFont="1" applyFill="1" applyBorder="1" applyAlignment="1">
      <alignment horizontal="right" vertical="center"/>
    </xf>
    <xf numFmtId="3" fontId="333" fillId="34" borderId="80" xfId="0" applyNumberFormat="1" applyFont="1" applyFill="1" applyBorder="1" applyAlignment="1">
      <alignment horizontal="right" vertical="center"/>
    </xf>
    <xf numFmtId="3" fontId="334" fillId="34" borderId="81" xfId="0" applyNumberFormat="1" applyFont="1" applyFill="1" applyBorder="1" applyAlignment="1">
      <alignment horizontal="right" vertical="center"/>
    </xf>
    <xf numFmtId="3" fontId="333" fillId="34" borderId="82" xfId="0" applyNumberFormat="1" applyFont="1" applyFill="1" applyBorder="1" applyAlignment="1">
      <alignment horizontal="right" vertical="center"/>
    </xf>
    <xf numFmtId="3" fontId="334" fillId="34" borderId="42" xfId="0" applyNumberFormat="1" applyFont="1" applyFill="1" applyBorder="1" applyAlignment="1">
      <alignment horizontal="right" vertical="center"/>
    </xf>
    <xf numFmtId="3" fontId="335" fillId="34" borderId="48" xfId="0" applyNumberFormat="1" applyFont="1" applyFill="1" applyBorder="1" applyAlignment="1">
      <alignment horizontal="right" vertical="center"/>
    </xf>
    <xf numFmtId="3" fontId="336" fillId="34" borderId="82" xfId="0" applyNumberFormat="1" applyFont="1" applyFill="1" applyBorder="1" applyAlignment="1">
      <alignment horizontal="right" vertical="center"/>
    </xf>
    <xf numFmtId="164" fontId="44" fillId="34" borderId="83" xfId="0" applyNumberFormat="1" applyFont="1" applyFill="1" applyBorder="1" applyAlignment="1">
      <alignment horizontal="right" vertical="center"/>
    </xf>
    <xf numFmtId="3" fontId="333" fillId="34" borderId="12" xfId="0" applyNumberFormat="1" applyFont="1" applyFill="1" applyBorder="1" applyAlignment="1">
      <alignment horizontal="right" vertical="center"/>
    </xf>
    <xf numFmtId="164" fontId="337" fillId="46" borderId="12" xfId="0" applyNumberFormat="1" applyFont="1" applyFill="1" applyBorder="1" applyAlignment="1">
      <alignment horizontal="right" vertical="center"/>
    </xf>
    <xf numFmtId="164" fontId="44" fillId="46" borderId="69" xfId="0" applyNumberFormat="1" applyFont="1" applyFill="1" applyBorder="1" applyAlignment="1">
      <alignment horizontal="right" vertical="center"/>
    </xf>
    <xf numFmtId="164" fontId="337" fillId="46" borderId="10" xfId="0" applyNumberFormat="1" applyFont="1" applyFill="1" applyBorder="1" applyAlignment="1">
      <alignment horizontal="right" vertical="center"/>
    </xf>
    <xf numFmtId="164" fontId="338" fillId="46" borderId="52" xfId="0" applyNumberFormat="1" applyFont="1" applyFill="1" applyBorder="1" applyAlignment="1">
      <alignment horizontal="right" vertical="center"/>
    </xf>
    <xf numFmtId="164" fontId="337" fillId="46" borderId="11" xfId="0" applyNumberFormat="1" applyFont="1" applyFill="1" applyBorder="1" applyAlignment="1">
      <alignment horizontal="right" vertical="center"/>
    </xf>
    <xf numFmtId="164" fontId="338" fillId="46" borderId="37" xfId="0" applyNumberFormat="1" applyFont="1" applyFill="1" applyBorder="1" applyAlignment="1">
      <alignment horizontal="right" vertical="center"/>
    </xf>
    <xf numFmtId="164" fontId="339" fillId="46" borderId="37" xfId="0" applyNumberFormat="1" applyFont="1" applyFill="1" applyBorder="1" applyAlignment="1">
      <alignment horizontal="right" vertical="center"/>
    </xf>
    <xf numFmtId="164" fontId="340" fillId="46" borderId="11" xfId="0" applyNumberFormat="1" applyFont="1" applyFill="1" applyBorder="1" applyAlignment="1">
      <alignment horizontal="right" vertical="center"/>
    </xf>
    <xf numFmtId="164" fontId="42" fillId="44" borderId="11" xfId="0" applyNumberFormat="1" applyFont="1" applyFill="1" applyBorder="1" applyAlignment="1">
      <alignment horizontal="right" vertical="center"/>
    </xf>
    <xf numFmtId="164" fontId="330" fillId="44" borderId="52" xfId="0" applyNumberFormat="1" applyFont="1" applyFill="1" applyBorder="1" applyAlignment="1">
      <alignment horizontal="right" vertical="center"/>
    </xf>
    <xf numFmtId="164" fontId="329" fillId="44" borderId="11" xfId="0" applyNumberFormat="1" applyFont="1" applyFill="1" applyBorder="1" applyAlignment="1">
      <alignment horizontal="right" vertical="center"/>
    </xf>
    <xf numFmtId="164" fontId="330" fillId="44" borderId="37" xfId="0" applyNumberFormat="1" applyFont="1" applyFill="1" applyBorder="1" applyAlignment="1">
      <alignment horizontal="right" vertical="center"/>
    </xf>
    <xf numFmtId="164" fontId="331" fillId="44" borderId="37" xfId="0" applyNumberFormat="1" applyFont="1" applyFill="1" applyBorder="1" applyAlignment="1">
      <alignment horizontal="right" vertical="center"/>
    </xf>
    <xf numFmtId="164" fontId="332" fillId="44" borderId="11" xfId="0" applyNumberFormat="1" applyFont="1" applyFill="1" applyBorder="1" applyAlignment="1">
      <alignment horizontal="right" vertical="center"/>
    </xf>
    <xf numFmtId="164" fontId="337" fillId="0" borderId="35" xfId="0" applyNumberFormat="1" applyFont="1" applyBorder="1" applyAlignment="1">
      <alignment horizontal="right" vertical="center"/>
    </xf>
    <xf numFmtId="164" fontId="44" fillId="0" borderId="82" xfId="0" applyNumberFormat="1" applyFont="1" applyBorder="1" applyAlignment="1">
      <alignment horizontal="right" vertical="center"/>
    </xf>
    <xf numFmtId="164" fontId="337" fillId="0" borderId="51" xfId="0" applyNumberFormat="1" applyFont="1" applyBorder="1" applyAlignment="1">
      <alignment horizontal="right" vertical="center"/>
    </xf>
    <xf numFmtId="164" fontId="338" fillId="0" borderId="84" xfId="0" applyNumberFormat="1" applyFont="1" applyBorder="1" applyAlignment="1">
      <alignment horizontal="right" vertical="center"/>
    </xf>
    <xf numFmtId="164" fontId="337" fillId="0" borderId="82" xfId="0" applyNumberFormat="1" applyFont="1" applyBorder="1" applyAlignment="1">
      <alignment horizontal="right" vertical="center"/>
    </xf>
    <xf numFmtId="164" fontId="338" fillId="0" borderId="48" xfId="0" applyNumberFormat="1" applyFont="1" applyBorder="1" applyAlignment="1">
      <alignment horizontal="right" vertical="center"/>
    </xf>
    <xf numFmtId="164" fontId="339" fillId="0" borderId="48" xfId="0" applyNumberFormat="1" applyFont="1" applyBorder="1" applyAlignment="1">
      <alignment horizontal="right" vertical="center"/>
    </xf>
    <xf numFmtId="164" fontId="340" fillId="0" borderId="82" xfId="0" applyNumberFormat="1" applyFont="1" applyBorder="1" applyAlignment="1">
      <alignment horizontal="right" vertical="center"/>
    </xf>
    <xf numFmtId="164" fontId="44" fillId="0" borderId="41" xfId="0" applyNumberFormat="1" applyFont="1" applyFill="1" applyBorder="1" applyAlignment="1">
      <alignment horizontal="right" vertical="center"/>
    </xf>
    <xf numFmtId="164" fontId="337" fillId="0" borderId="34" xfId="0" applyNumberFormat="1" applyFont="1" applyBorder="1" applyAlignment="1">
      <alignment horizontal="right" vertical="center"/>
    </xf>
    <xf numFmtId="164" fontId="44" fillId="0" borderId="76" xfId="0" applyNumberFormat="1" applyFont="1" applyBorder="1" applyAlignment="1">
      <alignment horizontal="right" vertical="center"/>
    </xf>
    <xf numFmtId="164" fontId="337" fillId="0" borderId="73" xfId="0" applyNumberFormat="1" applyFont="1" applyBorder="1" applyAlignment="1">
      <alignment horizontal="right" vertical="center"/>
    </xf>
    <xf numFmtId="164" fontId="338" fillId="0" borderId="85" xfId="0" applyNumberFormat="1" applyFont="1" applyBorder="1" applyAlignment="1">
      <alignment horizontal="right" vertical="center"/>
    </xf>
    <xf numFmtId="164" fontId="338" fillId="0" borderId="76" xfId="0" applyNumberFormat="1" applyFont="1" applyBorder="1" applyAlignment="1">
      <alignment horizontal="right" vertical="center"/>
    </xf>
    <xf numFmtId="164" fontId="338" fillId="0" borderId="49" xfId="0" applyNumberFormat="1" applyFont="1" applyBorder="1" applyAlignment="1">
      <alignment horizontal="right" vertical="center"/>
    </xf>
    <xf numFmtId="164" fontId="339" fillId="0" borderId="49" xfId="0" applyNumberFormat="1" applyFont="1" applyBorder="1" applyAlignment="1">
      <alignment horizontal="right" vertical="center"/>
    </xf>
    <xf numFmtId="164" fontId="340" fillId="0" borderId="76" xfId="0" applyNumberFormat="1" applyFont="1" applyBorder="1" applyAlignment="1">
      <alignment horizontal="right" vertical="center"/>
    </xf>
    <xf numFmtId="164" fontId="44" fillId="0" borderId="86" xfId="0" applyNumberFormat="1" applyFont="1" applyFill="1" applyBorder="1" applyAlignment="1">
      <alignment horizontal="right" vertical="center"/>
    </xf>
    <xf numFmtId="164" fontId="42" fillId="46" borderId="11" xfId="0" applyNumberFormat="1" applyFont="1" applyFill="1" applyBorder="1" applyAlignment="1">
      <alignment horizontal="right" vertical="center"/>
    </xf>
    <xf numFmtId="164" fontId="330" fillId="46" borderId="52" xfId="0" applyNumberFormat="1" applyFont="1" applyFill="1" applyBorder="1" applyAlignment="1">
      <alignment horizontal="right" vertical="center"/>
    </xf>
    <xf numFmtId="164" fontId="329" fillId="46" borderId="11" xfId="0" applyNumberFormat="1" applyFont="1" applyFill="1" applyBorder="1" applyAlignment="1">
      <alignment horizontal="right" vertical="center"/>
    </xf>
    <xf numFmtId="164" fontId="330" fillId="46" borderId="37" xfId="0" applyNumberFormat="1" applyFont="1" applyFill="1" applyBorder="1" applyAlignment="1">
      <alignment horizontal="right" vertical="center"/>
    </xf>
    <xf numFmtId="164" fontId="331" fillId="46" borderId="37" xfId="0" applyNumberFormat="1" applyFont="1" applyFill="1" applyBorder="1" applyAlignment="1">
      <alignment horizontal="right" vertical="center"/>
    </xf>
    <xf numFmtId="164" fontId="332" fillId="46" borderId="11" xfId="0" applyNumberFormat="1" applyFont="1" applyFill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164" fontId="330" fillId="0" borderId="52" xfId="0" applyNumberFormat="1" applyFont="1" applyFill="1" applyBorder="1" applyAlignment="1">
      <alignment horizontal="right" vertical="center"/>
    </xf>
    <xf numFmtId="164" fontId="329" fillId="0" borderId="11" xfId="0" applyNumberFormat="1" applyFont="1" applyFill="1" applyBorder="1" applyAlignment="1">
      <alignment horizontal="right" vertical="center"/>
    </xf>
    <xf numFmtId="164" fontId="330" fillId="0" borderId="37" xfId="0" applyNumberFormat="1" applyFont="1" applyFill="1" applyBorder="1" applyAlignment="1">
      <alignment horizontal="right" vertical="center"/>
    </xf>
    <xf numFmtId="164" fontId="331" fillId="0" borderId="37" xfId="0" applyNumberFormat="1" applyFont="1" applyFill="1" applyBorder="1" applyAlignment="1">
      <alignment horizontal="right" vertical="center"/>
    </xf>
    <xf numFmtId="164" fontId="332" fillId="0" borderId="11" xfId="0" applyNumberFormat="1" applyFont="1" applyFill="1" applyBorder="1" applyAlignment="1">
      <alignment horizontal="right" vertical="center"/>
    </xf>
    <xf numFmtId="164" fontId="337" fillId="0" borderId="27" xfId="0" applyNumberFormat="1" applyFont="1" applyBorder="1" applyAlignment="1">
      <alignment horizontal="right" vertical="center"/>
    </xf>
    <xf numFmtId="164" fontId="44" fillId="0" borderId="79" xfId="0" applyNumberFormat="1" applyFont="1" applyBorder="1" applyAlignment="1">
      <alignment horizontal="right" vertical="center"/>
    </xf>
    <xf numFmtId="164" fontId="337" fillId="0" borderId="28" xfId="0" applyNumberFormat="1" applyFont="1" applyBorder="1" applyAlignment="1">
      <alignment horizontal="right" vertical="center"/>
    </xf>
    <xf numFmtId="164" fontId="338" fillId="0" borderId="87" xfId="0" applyNumberFormat="1" applyFont="1" applyBorder="1" applyAlignment="1">
      <alignment horizontal="right" vertical="center"/>
    </xf>
    <xf numFmtId="164" fontId="337" fillId="0" borderId="79" xfId="0" applyNumberFormat="1" applyFont="1" applyBorder="1" applyAlignment="1">
      <alignment horizontal="right" vertical="center"/>
    </xf>
    <xf numFmtId="164" fontId="338" fillId="0" borderId="47" xfId="0" applyNumberFormat="1" applyFont="1" applyBorder="1" applyAlignment="1">
      <alignment horizontal="right" vertical="center"/>
    </xf>
    <xf numFmtId="164" fontId="339" fillId="0" borderId="47" xfId="0" applyNumberFormat="1" applyFont="1" applyBorder="1" applyAlignment="1">
      <alignment horizontal="right" vertical="center"/>
    </xf>
    <xf numFmtId="164" fontId="340" fillId="0" borderId="79" xfId="0" applyNumberFormat="1" applyFont="1" applyBorder="1" applyAlignment="1">
      <alignment horizontal="right" vertical="center"/>
    </xf>
    <xf numFmtId="164" fontId="44" fillId="0" borderId="64" xfId="0" applyNumberFormat="1" applyFont="1" applyFill="1" applyBorder="1" applyAlignment="1">
      <alignment horizontal="right" vertical="center"/>
    </xf>
    <xf numFmtId="164" fontId="337" fillId="0" borderId="76" xfId="0" applyNumberFormat="1" applyFont="1" applyBorder="1" applyAlignment="1">
      <alignment horizontal="right" vertical="center"/>
    </xf>
    <xf numFmtId="164" fontId="44" fillId="0" borderId="72" xfId="0" applyNumberFormat="1" applyFont="1" applyFill="1" applyBorder="1" applyAlignment="1">
      <alignment horizontal="right" vertical="center"/>
    </xf>
    <xf numFmtId="164" fontId="44" fillId="47" borderId="31" xfId="0" applyNumberFormat="1" applyFont="1" applyFill="1" applyBorder="1" applyAlignment="1">
      <alignment horizontal="right" vertical="center"/>
    </xf>
    <xf numFmtId="164" fontId="44" fillId="0" borderId="88" xfId="0" applyNumberFormat="1" applyFont="1" applyFill="1" applyBorder="1" applyAlignment="1">
      <alignment horizontal="right" vertical="center"/>
    </xf>
    <xf numFmtId="164" fontId="337" fillId="38" borderId="12" xfId="0" applyNumberFormat="1" applyFont="1" applyFill="1" applyBorder="1" applyAlignment="1">
      <alignment horizontal="right" vertical="center"/>
    </xf>
    <xf numFmtId="164" fontId="44" fillId="38" borderId="12" xfId="0" applyNumberFormat="1" applyFont="1" applyFill="1" applyBorder="1" applyAlignment="1">
      <alignment horizontal="right" vertical="center"/>
    </xf>
    <xf numFmtId="164" fontId="338" fillId="38" borderId="12" xfId="0" applyNumberFormat="1" applyFont="1" applyFill="1" applyBorder="1" applyAlignment="1">
      <alignment horizontal="right" vertical="center"/>
    </xf>
    <xf numFmtId="164" fontId="339" fillId="38" borderId="12" xfId="0" applyNumberFormat="1" applyFont="1" applyFill="1" applyBorder="1" applyAlignment="1">
      <alignment horizontal="right" vertical="center"/>
    </xf>
    <xf numFmtId="164" fontId="340" fillId="38" borderId="12" xfId="0" applyNumberFormat="1" applyFont="1" applyFill="1" applyBorder="1" applyAlignment="1">
      <alignment horizontal="right" vertical="center"/>
    </xf>
    <xf numFmtId="164" fontId="44" fillId="45" borderId="31" xfId="0" applyNumberFormat="1" applyFont="1" applyFill="1" applyBorder="1" applyAlignment="1">
      <alignment horizontal="right" vertical="center"/>
    </xf>
    <xf numFmtId="164" fontId="337" fillId="0" borderId="33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>
      <alignment horizontal="right" vertical="center"/>
    </xf>
    <xf numFmtId="164" fontId="337" fillId="0" borderId="65" xfId="0" applyNumberFormat="1" applyFont="1" applyBorder="1" applyAlignment="1">
      <alignment horizontal="right" vertical="center"/>
    </xf>
    <xf numFmtId="164" fontId="338" fillId="0" borderId="89" xfId="0" applyNumberFormat="1" applyFont="1" applyBorder="1" applyAlignment="1">
      <alignment horizontal="right" vertical="center"/>
    </xf>
    <xf numFmtId="164" fontId="337" fillId="0" borderId="0" xfId="0" applyNumberFormat="1" applyFont="1" applyBorder="1" applyAlignment="1">
      <alignment horizontal="right" vertical="center"/>
    </xf>
    <xf numFmtId="164" fontId="338" fillId="0" borderId="50" xfId="0" applyNumberFormat="1" applyFont="1" applyBorder="1" applyAlignment="1">
      <alignment horizontal="right" vertical="center"/>
    </xf>
    <xf numFmtId="164" fontId="339" fillId="0" borderId="50" xfId="0" applyNumberFormat="1" applyFont="1" applyBorder="1" applyAlignment="1">
      <alignment horizontal="right" vertical="center"/>
    </xf>
    <xf numFmtId="164" fontId="340" fillId="0" borderId="0" xfId="0" applyNumberFormat="1" applyFont="1" applyBorder="1" applyAlignment="1">
      <alignment horizontal="right" vertical="center"/>
    </xf>
    <xf numFmtId="164" fontId="337" fillId="0" borderId="40" xfId="0" applyNumberFormat="1" applyFont="1" applyBorder="1" applyAlignment="1">
      <alignment horizontal="right" vertical="center"/>
    </xf>
    <xf numFmtId="164" fontId="337" fillId="0" borderId="23" xfId="0" applyNumberFormat="1" applyFont="1" applyBorder="1" applyAlignment="1">
      <alignment horizontal="right" vertical="center"/>
    </xf>
    <xf numFmtId="164" fontId="338" fillId="0" borderId="90" xfId="0" applyNumberFormat="1" applyFont="1" applyBorder="1" applyAlignment="1">
      <alignment horizontal="right" vertical="center"/>
    </xf>
    <xf numFmtId="164" fontId="338" fillId="0" borderId="91" xfId="0" applyNumberFormat="1" applyFont="1" applyBorder="1" applyAlignment="1">
      <alignment horizontal="right" vertical="center"/>
    </xf>
    <xf numFmtId="164" fontId="339" fillId="0" borderId="91" xfId="0" applyNumberFormat="1" applyFont="1" applyBorder="1" applyAlignment="1">
      <alignment horizontal="right" vertical="center"/>
    </xf>
    <xf numFmtId="164" fontId="329" fillId="36" borderId="26" xfId="0" applyNumberFormat="1" applyFont="1" applyFill="1" applyBorder="1" applyAlignment="1">
      <alignment horizontal="right" vertical="center"/>
    </xf>
    <xf numFmtId="164" fontId="42" fillId="36" borderId="26" xfId="0" applyNumberFormat="1" applyFont="1" applyFill="1" applyBorder="1" applyAlignment="1">
      <alignment horizontal="right" vertical="center"/>
    </xf>
    <xf numFmtId="164" fontId="330" fillId="36" borderId="26" xfId="0" applyNumberFormat="1" applyFont="1" applyFill="1" applyBorder="1" applyAlignment="1">
      <alignment horizontal="right" vertical="center"/>
    </xf>
    <xf numFmtId="164" fontId="331" fillId="36" borderId="26" xfId="0" applyNumberFormat="1" applyFont="1" applyFill="1" applyBorder="1" applyAlignment="1">
      <alignment horizontal="right" vertical="center"/>
    </xf>
    <xf numFmtId="164" fontId="332" fillId="36" borderId="26" xfId="0" applyNumberFormat="1" applyFont="1" applyFill="1" applyBorder="1" applyAlignment="1">
      <alignment horizontal="right" vertical="center"/>
    </xf>
    <xf numFmtId="164" fontId="44" fillId="44" borderId="26" xfId="0" applyNumberFormat="1" applyFont="1" applyFill="1" applyBorder="1" applyAlignment="1">
      <alignment horizontal="right" vertical="center"/>
    </xf>
    <xf numFmtId="3" fontId="341" fillId="0" borderId="31" xfId="0" applyNumberFormat="1" applyFont="1" applyBorder="1" applyAlignment="1">
      <alignment horizontal="right" vertical="center"/>
    </xf>
    <xf numFmtId="3" fontId="342" fillId="0" borderId="31" xfId="0" applyNumberFormat="1" applyFont="1" applyBorder="1" applyAlignment="1">
      <alignment horizontal="right" vertical="center"/>
    </xf>
    <xf numFmtId="3" fontId="343" fillId="0" borderId="31" xfId="0" applyNumberFormat="1" applyFont="1" applyBorder="1" applyAlignment="1">
      <alignment horizontal="right" vertical="center"/>
    </xf>
    <xf numFmtId="3" fontId="344" fillId="0" borderId="31" xfId="0" applyNumberFormat="1" applyFont="1" applyBorder="1" applyAlignment="1">
      <alignment horizontal="right" vertical="center"/>
    </xf>
    <xf numFmtId="3" fontId="345" fillId="0" borderId="31" xfId="0" applyNumberFormat="1" applyFont="1" applyBorder="1" applyAlignment="1">
      <alignment horizontal="right" vertical="center"/>
    </xf>
    <xf numFmtId="3" fontId="42" fillId="44" borderId="21" xfId="0" applyNumberFormat="1" applyFont="1" applyFill="1" applyBorder="1" applyAlignment="1">
      <alignment horizontal="right" vertical="center"/>
    </xf>
    <xf numFmtId="164" fontId="346" fillId="0" borderId="12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left" vertical="center"/>
    </xf>
    <xf numFmtId="164" fontId="57" fillId="0" borderId="12" xfId="0" applyNumberFormat="1" applyFont="1" applyBorder="1" applyAlignment="1">
      <alignment horizontal="left" vertical="center"/>
    </xf>
    <xf numFmtId="165" fontId="307" fillId="0" borderId="0" xfId="0" applyNumberFormat="1" applyFont="1" applyAlignment="1">
      <alignment horizontal="left" vertical="center"/>
    </xf>
    <xf numFmtId="165" fontId="284" fillId="0" borderId="0" xfId="0" applyNumberFormat="1" applyFont="1" applyAlignment="1">
      <alignment horizontal="left" vertical="center"/>
    </xf>
    <xf numFmtId="165" fontId="289" fillId="0" borderId="0" xfId="0" applyNumberFormat="1" applyFont="1" applyAlignment="1">
      <alignment horizontal="center" vertical="center"/>
    </xf>
    <xf numFmtId="165" fontId="289" fillId="36" borderId="10" xfId="0" applyNumberFormat="1" applyFont="1" applyFill="1" applyBorder="1" applyAlignment="1">
      <alignment horizontal="center" vertical="center"/>
    </xf>
    <xf numFmtId="165" fontId="11" fillId="36" borderId="10" xfId="0" applyNumberFormat="1" applyFont="1" applyFill="1" applyBorder="1" applyAlignment="1">
      <alignment horizontal="center" vertical="center"/>
    </xf>
    <xf numFmtId="165" fontId="54" fillId="36" borderId="59" xfId="0" applyNumberFormat="1" applyFont="1" applyFill="1" applyBorder="1" applyAlignment="1">
      <alignment horizontal="center" vertical="center" wrapText="1"/>
    </xf>
    <xf numFmtId="165" fontId="44" fillId="48" borderId="10" xfId="0" applyNumberFormat="1" applyFont="1" applyFill="1" applyBorder="1" applyAlignment="1">
      <alignment horizontal="right" vertical="center"/>
    </xf>
    <xf numFmtId="165" fontId="44" fillId="49" borderId="10" xfId="0" applyNumberFormat="1" applyFont="1" applyFill="1" applyBorder="1" applyAlignment="1">
      <alignment horizontal="right" vertical="center"/>
    </xf>
    <xf numFmtId="165" fontId="44" fillId="43" borderId="10" xfId="0" applyNumberFormat="1" applyFont="1" applyFill="1" applyBorder="1" applyAlignment="1">
      <alignment horizontal="right" vertical="center"/>
    </xf>
    <xf numFmtId="165" fontId="44" fillId="50" borderId="10" xfId="0" applyNumberFormat="1" applyFont="1" applyFill="1" applyBorder="1" applyAlignment="1">
      <alignment horizontal="right" vertical="center"/>
    </xf>
    <xf numFmtId="165" fontId="284" fillId="0" borderId="0" xfId="0" applyNumberFormat="1" applyFont="1" applyAlignment="1">
      <alignment/>
    </xf>
    <xf numFmtId="165" fontId="20" fillId="0" borderId="0" xfId="0" applyNumberFormat="1" applyFont="1" applyBorder="1" applyAlignment="1">
      <alignment horizontal="left" vertical="center"/>
    </xf>
    <xf numFmtId="165" fontId="347" fillId="0" borderId="0" xfId="0" applyNumberFormat="1" applyFont="1" applyBorder="1" applyAlignment="1">
      <alignment horizontal="center" vertical="center"/>
    </xf>
    <xf numFmtId="165" fontId="348" fillId="0" borderId="12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36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47" fillId="0" borderId="0" xfId="0" applyNumberFormat="1" applyFont="1" applyBorder="1" applyAlignment="1">
      <alignment horizontal="left" vertical="center"/>
    </xf>
    <xf numFmtId="165" fontId="25" fillId="0" borderId="12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165" fontId="289" fillId="36" borderId="11" xfId="0" applyNumberFormat="1" applyFont="1" applyFill="1" applyBorder="1" applyAlignment="1">
      <alignment horizontal="center" vertical="center"/>
    </xf>
    <xf numFmtId="165" fontId="44" fillId="0" borderId="0" xfId="0" applyNumberFormat="1" applyFont="1" applyBorder="1" applyAlignment="1">
      <alignment horizontal="left" vertical="center"/>
    </xf>
    <xf numFmtId="165" fontId="321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left" vertical="center" wrapText="1"/>
    </xf>
    <xf numFmtId="165" fontId="289" fillId="0" borderId="0" xfId="0" applyNumberFormat="1" applyFont="1" applyBorder="1" applyAlignment="1">
      <alignment horizontal="center" vertical="center"/>
    </xf>
    <xf numFmtId="165" fontId="313" fillId="0" borderId="0" xfId="0" applyNumberFormat="1" applyFont="1" applyAlignment="1">
      <alignment horizontal="left" vertical="center"/>
    </xf>
    <xf numFmtId="165" fontId="312" fillId="0" borderId="0" xfId="0" applyNumberFormat="1" applyFont="1" applyAlignment="1">
      <alignment horizontal="left" vertical="center"/>
    </xf>
    <xf numFmtId="165" fontId="304" fillId="0" borderId="0" xfId="0" applyNumberFormat="1" applyFont="1" applyAlignment="1">
      <alignment horizontal="center" vertical="center"/>
    </xf>
    <xf numFmtId="165" fontId="304" fillId="36" borderId="37" xfId="0" applyNumberFormat="1" applyFont="1" applyFill="1" applyBorder="1" applyAlignment="1">
      <alignment horizontal="center" vertical="center"/>
    </xf>
    <xf numFmtId="165" fontId="312" fillId="0" borderId="0" xfId="0" applyNumberFormat="1" applyFont="1" applyAlignment="1">
      <alignment/>
    </xf>
    <xf numFmtId="165" fontId="316" fillId="0" borderId="0" xfId="0" applyNumberFormat="1" applyFont="1" applyAlignment="1">
      <alignment horizontal="left" vertical="center"/>
    </xf>
    <xf numFmtId="165" fontId="315" fillId="0" borderId="0" xfId="0" applyNumberFormat="1" applyFont="1" applyAlignment="1">
      <alignment horizontal="left" vertical="center"/>
    </xf>
    <xf numFmtId="165" fontId="299" fillId="0" borderId="0" xfId="0" applyNumberFormat="1" applyFont="1" applyAlignment="1">
      <alignment horizontal="center" vertical="center"/>
    </xf>
    <xf numFmtId="165" fontId="299" fillId="36" borderId="11" xfId="0" applyNumberFormat="1" applyFont="1" applyFill="1" applyBorder="1" applyAlignment="1">
      <alignment horizontal="center" vertical="center"/>
    </xf>
    <xf numFmtId="165" fontId="315" fillId="0" borderId="0" xfId="0" applyNumberFormat="1" applyFont="1" applyAlignment="1">
      <alignment/>
    </xf>
    <xf numFmtId="165" fontId="310" fillId="0" borderId="0" xfId="0" applyNumberFormat="1" applyFont="1" applyAlignment="1">
      <alignment horizontal="left" vertical="center"/>
    </xf>
    <xf numFmtId="165" fontId="309" fillId="0" borderId="0" xfId="0" applyNumberFormat="1" applyFont="1" applyAlignment="1">
      <alignment horizontal="left" vertical="center"/>
    </xf>
    <xf numFmtId="165" fontId="294" fillId="0" borderId="0" xfId="0" applyNumberFormat="1" applyFont="1" applyAlignment="1">
      <alignment horizontal="center" vertical="center"/>
    </xf>
    <xf numFmtId="165" fontId="164" fillId="50" borderId="69" xfId="0" applyNumberFormat="1" applyFont="1" applyFill="1" applyBorder="1" applyAlignment="1">
      <alignment horizontal="center" vertical="center"/>
    </xf>
    <xf numFmtId="165" fontId="294" fillId="36" borderId="11" xfId="0" applyNumberFormat="1" applyFont="1" applyFill="1" applyBorder="1" applyAlignment="1">
      <alignment horizontal="center" vertical="center"/>
    </xf>
    <xf numFmtId="165" fontId="309" fillId="0" borderId="0" xfId="0" applyNumberFormat="1" applyFont="1" applyAlignment="1">
      <alignment/>
    </xf>
    <xf numFmtId="165" fontId="35" fillId="0" borderId="92" xfId="0" applyNumberFormat="1" applyFont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left" vertical="center"/>
    </xf>
    <xf numFmtId="165" fontId="338" fillId="0" borderId="11" xfId="0" applyNumberFormat="1" applyFont="1" applyBorder="1" applyAlignment="1">
      <alignment horizontal="left" vertical="center"/>
    </xf>
    <xf numFmtId="165" fontId="339" fillId="0" borderId="11" xfId="0" applyNumberFormat="1" applyFont="1" applyBorder="1" applyAlignment="1">
      <alignment horizontal="left" vertical="center"/>
    </xf>
    <xf numFmtId="165" fontId="337" fillId="0" borderId="11" xfId="0" applyNumberFormat="1" applyFont="1" applyBorder="1" applyAlignment="1">
      <alignment horizontal="left" vertical="center"/>
    </xf>
    <xf numFmtId="165" fontId="340" fillId="0" borderId="11" xfId="0" applyNumberFormat="1" applyFont="1" applyBorder="1" applyAlignment="1">
      <alignment horizontal="left" vertical="center"/>
    </xf>
    <xf numFmtId="165" fontId="40" fillId="0" borderId="0" xfId="0" applyNumberFormat="1" applyFont="1" applyAlignment="1">
      <alignment vertical="center"/>
    </xf>
    <xf numFmtId="165" fontId="12" fillId="36" borderId="0" xfId="0" applyNumberFormat="1" applyFont="1" applyFill="1" applyBorder="1" applyAlignment="1">
      <alignment horizontal="center" vertical="center"/>
    </xf>
    <xf numFmtId="165" fontId="54" fillId="36" borderId="59" xfId="0" applyNumberFormat="1" applyFont="1" applyFill="1" applyBorder="1" applyAlignment="1">
      <alignment horizontal="center" vertical="center"/>
    </xf>
    <xf numFmtId="165" fontId="35" fillId="44" borderId="0" xfId="0" applyNumberFormat="1" applyFont="1" applyFill="1" applyBorder="1" applyAlignment="1">
      <alignment horizontal="right" vertical="center" wrapText="1"/>
    </xf>
    <xf numFmtId="164" fontId="324" fillId="0" borderId="12" xfId="0" applyNumberFormat="1" applyFont="1" applyBorder="1" applyAlignment="1">
      <alignment horizontal="center" vertical="center"/>
    </xf>
    <xf numFmtId="10" fontId="20" fillId="0" borderId="66" xfId="0" applyNumberFormat="1" applyFont="1" applyBorder="1" applyAlignment="1">
      <alignment horizontal="center" vertical="center"/>
    </xf>
    <xf numFmtId="10" fontId="20" fillId="0" borderId="12" xfId="0" applyNumberFormat="1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308" fillId="36" borderId="11" xfId="0" applyFont="1" applyFill="1" applyBorder="1" applyAlignment="1">
      <alignment horizontal="center" vertical="center"/>
    </xf>
    <xf numFmtId="0" fontId="317" fillId="36" borderId="11" xfId="0" applyFont="1" applyFill="1" applyBorder="1" applyAlignment="1">
      <alignment horizontal="center" vertical="center"/>
    </xf>
    <xf numFmtId="0" fontId="311" fillId="36" borderId="0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left" vertical="center"/>
    </xf>
    <xf numFmtId="164" fontId="349" fillId="37" borderId="12" xfId="0" applyNumberFormat="1" applyFont="1" applyFill="1" applyBorder="1" applyAlignment="1">
      <alignment horizontal="right" vertical="center"/>
    </xf>
    <xf numFmtId="166" fontId="58" fillId="37" borderId="12" xfId="0" applyNumberFormat="1" applyFont="1" applyFill="1" applyBorder="1" applyAlignment="1">
      <alignment horizontal="right" vertical="center"/>
    </xf>
    <xf numFmtId="164" fontId="349" fillId="37" borderId="36" xfId="0" applyNumberFormat="1" applyFont="1" applyFill="1" applyBorder="1" applyAlignment="1">
      <alignment horizontal="right" vertical="center"/>
    </xf>
    <xf numFmtId="164" fontId="350" fillId="37" borderId="38" xfId="0" applyNumberFormat="1" applyFont="1" applyFill="1" applyBorder="1" applyAlignment="1">
      <alignment horizontal="right" vertical="center"/>
    </xf>
    <xf numFmtId="164" fontId="349" fillId="37" borderId="10" xfId="0" applyNumberFormat="1" applyFont="1" applyFill="1" applyBorder="1" applyAlignment="1">
      <alignment horizontal="right" vertical="center"/>
    </xf>
    <xf numFmtId="164" fontId="350" fillId="37" borderId="37" xfId="0" applyNumberFormat="1" applyFont="1" applyFill="1" applyBorder="1" applyAlignment="1">
      <alignment horizontal="right" vertical="center"/>
    </xf>
    <xf numFmtId="164" fontId="351" fillId="37" borderId="37" xfId="0" applyNumberFormat="1" applyFont="1" applyFill="1" applyBorder="1" applyAlignment="1">
      <alignment horizontal="right" vertical="center"/>
    </xf>
    <xf numFmtId="164" fontId="352" fillId="37" borderId="11" xfId="0" applyNumberFormat="1" applyFont="1" applyFill="1" applyBorder="1" applyAlignment="1">
      <alignment horizontal="right" vertical="center"/>
    </xf>
    <xf numFmtId="164" fontId="59" fillId="37" borderId="41" xfId="0" applyNumberFormat="1" applyFont="1" applyFill="1" applyBorder="1" applyAlignment="1">
      <alignment horizontal="right" vertical="center"/>
    </xf>
    <xf numFmtId="0" fontId="26" fillId="38" borderId="32" xfId="0" applyFont="1" applyFill="1" applyBorder="1" applyAlignment="1">
      <alignment horizontal="left" vertical="center"/>
    </xf>
    <xf numFmtId="164" fontId="349" fillId="38" borderId="53" xfId="0" applyNumberFormat="1" applyFont="1" applyFill="1" applyBorder="1" applyAlignment="1">
      <alignment horizontal="right" vertical="center"/>
    </xf>
    <xf numFmtId="166" fontId="58" fillId="38" borderId="53" xfId="0" applyNumberFormat="1" applyFont="1" applyFill="1" applyBorder="1" applyAlignment="1">
      <alignment horizontal="right" vertical="center"/>
    </xf>
    <xf numFmtId="164" fontId="349" fillId="38" borderId="93" xfId="0" applyNumberFormat="1" applyFont="1" applyFill="1" applyBorder="1" applyAlignment="1">
      <alignment horizontal="right" vertical="center"/>
    </xf>
    <xf numFmtId="164" fontId="350" fillId="38" borderId="53" xfId="0" applyNumberFormat="1" applyFont="1" applyFill="1" applyBorder="1" applyAlignment="1">
      <alignment horizontal="right" vertical="center"/>
    </xf>
    <xf numFmtId="164" fontId="349" fillId="38" borderId="59" xfId="0" applyNumberFormat="1" applyFont="1" applyFill="1" applyBorder="1" applyAlignment="1">
      <alignment horizontal="right" vertical="center"/>
    </xf>
    <xf numFmtId="164" fontId="350" fillId="38" borderId="62" xfId="0" applyNumberFormat="1" applyFont="1" applyFill="1" applyBorder="1" applyAlignment="1">
      <alignment horizontal="right" vertical="center"/>
    </xf>
    <xf numFmtId="164" fontId="351" fillId="38" borderId="62" xfId="0" applyNumberFormat="1" applyFont="1" applyFill="1" applyBorder="1" applyAlignment="1">
      <alignment horizontal="right" vertical="center"/>
    </xf>
    <xf numFmtId="164" fontId="352" fillId="38" borderId="59" xfId="0" applyNumberFormat="1" applyFont="1" applyFill="1" applyBorder="1" applyAlignment="1">
      <alignment horizontal="right" vertical="center"/>
    </xf>
    <xf numFmtId="164" fontId="59" fillId="38" borderId="31" xfId="0" applyNumberFormat="1" applyFont="1" applyFill="1" applyBorder="1" applyAlignment="1">
      <alignment horizontal="right" vertical="center"/>
    </xf>
    <xf numFmtId="0" fontId="60" fillId="0" borderId="94" xfId="0" applyFont="1" applyBorder="1" applyAlignment="1">
      <alignment horizontal="left" vertical="center"/>
    </xf>
    <xf numFmtId="164" fontId="353" fillId="0" borderId="95" xfId="0" applyNumberFormat="1" applyFont="1" applyBorder="1" applyAlignment="1">
      <alignment horizontal="right" vertical="center"/>
    </xf>
    <xf numFmtId="166" fontId="60" fillId="0" borderId="95" xfId="0" applyNumberFormat="1" applyFont="1" applyBorder="1" applyAlignment="1">
      <alignment horizontal="right" vertical="center"/>
    </xf>
    <xf numFmtId="164" fontId="353" fillId="0" borderId="93" xfId="0" applyNumberFormat="1" applyFont="1" applyBorder="1" applyAlignment="1">
      <alignment horizontal="right" vertical="center"/>
    </xf>
    <xf numFmtId="164" fontId="354" fillId="0" borderId="53" xfId="0" applyNumberFormat="1" applyFont="1" applyBorder="1" applyAlignment="1">
      <alignment horizontal="right" vertical="center"/>
    </xf>
    <xf numFmtId="164" fontId="353" fillId="0" borderId="61" xfId="0" applyNumberFormat="1" applyFont="1" applyBorder="1" applyAlignment="1">
      <alignment horizontal="right" vertical="center"/>
    </xf>
    <xf numFmtId="164" fontId="354" fillId="0" borderId="62" xfId="0" applyNumberFormat="1" applyFont="1" applyBorder="1" applyAlignment="1">
      <alignment horizontal="right" vertical="center"/>
    </xf>
    <xf numFmtId="164" fontId="355" fillId="0" borderId="62" xfId="0" applyNumberFormat="1" applyFont="1" applyBorder="1" applyAlignment="1">
      <alignment horizontal="right" vertical="center"/>
    </xf>
    <xf numFmtId="164" fontId="356" fillId="0" borderId="59" xfId="0" applyNumberFormat="1" applyFont="1" applyBorder="1" applyAlignment="1">
      <alignment horizontal="right" vertical="center"/>
    </xf>
    <xf numFmtId="164" fontId="59" fillId="0" borderId="83" xfId="0" applyNumberFormat="1" applyFont="1" applyFill="1" applyBorder="1" applyAlignment="1">
      <alignment horizontal="right" vertical="center"/>
    </xf>
    <xf numFmtId="0" fontId="60" fillId="0" borderId="35" xfId="0" applyFont="1" applyBorder="1" applyAlignment="1">
      <alignment horizontal="left" vertical="center"/>
    </xf>
    <xf numFmtId="164" fontId="353" fillId="0" borderId="27" xfId="0" applyNumberFormat="1" applyFont="1" applyBorder="1" applyAlignment="1">
      <alignment horizontal="right" vertical="center"/>
    </xf>
    <xf numFmtId="164" fontId="353" fillId="0" borderId="87" xfId="0" applyNumberFormat="1" applyFont="1" applyBorder="1" applyAlignment="1">
      <alignment horizontal="right" vertical="center"/>
    </xf>
    <xf numFmtId="164" fontId="60" fillId="0" borderId="87" xfId="0" applyNumberFormat="1" applyFont="1" applyBorder="1" applyAlignment="1">
      <alignment horizontal="right" vertical="center"/>
    </xf>
    <xf numFmtId="164" fontId="353" fillId="0" borderId="96" xfId="0" applyNumberFormat="1" applyFont="1" applyBorder="1" applyAlignment="1">
      <alignment horizontal="right" vertical="center"/>
    </xf>
    <xf numFmtId="164" fontId="354" fillId="0" borderId="78" xfId="0" applyNumberFormat="1" applyFont="1" applyBorder="1" applyAlignment="1">
      <alignment horizontal="right" vertical="center"/>
    </xf>
    <xf numFmtId="164" fontId="353" fillId="0" borderId="43" xfId="0" applyNumberFormat="1" applyFont="1" applyBorder="1" applyAlignment="1">
      <alignment horizontal="right" vertical="center"/>
    </xf>
    <xf numFmtId="164" fontId="354" fillId="0" borderId="47" xfId="0" applyNumberFormat="1" applyFont="1" applyBorder="1" applyAlignment="1">
      <alignment horizontal="right" vertical="center"/>
    </xf>
    <xf numFmtId="164" fontId="355" fillId="0" borderId="47" xfId="0" applyNumberFormat="1" applyFont="1" applyBorder="1" applyAlignment="1">
      <alignment horizontal="right" vertical="center"/>
    </xf>
    <xf numFmtId="164" fontId="356" fillId="0" borderId="79" xfId="0" applyNumberFormat="1" applyFont="1" applyBorder="1" applyAlignment="1">
      <alignment horizontal="right" vertical="center"/>
    </xf>
    <xf numFmtId="164" fontId="59" fillId="0" borderId="64" xfId="0" applyNumberFormat="1" applyFont="1" applyFill="1" applyBorder="1" applyAlignment="1">
      <alignment horizontal="right" vertical="center"/>
    </xf>
    <xf numFmtId="0" fontId="60" fillId="0" borderId="27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164" fontId="353" fillId="0" borderId="85" xfId="0" applyNumberFormat="1" applyFont="1" applyBorder="1" applyAlignment="1">
      <alignment horizontal="right" vertical="center"/>
    </xf>
    <xf numFmtId="164" fontId="60" fillId="0" borderId="85" xfId="0" applyNumberFormat="1" applyFont="1" applyBorder="1" applyAlignment="1">
      <alignment horizontal="right" vertical="center"/>
    </xf>
    <xf numFmtId="164" fontId="353" fillId="0" borderId="97" xfId="0" applyNumberFormat="1" applyFont="1" applyBorder="1" applyAlignment="1">
      <alignment horizontal="right" vertical="center"/>
    </xf>
    <xf numFmtId="164" fontId="354" fillId="0" borderId="75" xfId="0" applyNumberFormat="1" applyFont="1" applyBorder="1" applyAlignment="1">
      <alignment horizontal="right" vertical="center"/>
    </xf>
    <xf numFmtId="164" fontId="353" fillId="0" borderId="46" xfId="0" applyNumberFormat="1" applyFont="1" applyBorder="1" applyAlignment="1">
      <alignment horizontal="right" vertical="center"/>
    </xf>
    <xf numFmtId="164" fontId="354" fillId="0" borderId="49" xfId="0" applyNumberFormat="1" applyFont="1" applyBorder="1" applyAlignment="1">
      <alignment horizontal="right" vertical="center"/>
    </xf>
    <xf numFmtId="164" fontId="355" fillId="0" borderId="49" xfId="0" applyNumberFormat="1" applyFont="1" applyBorder="1" applyAlignment="1">
      <alignment horizontal="right" vertical="center"/>
    </xf>
    <xf numFmtId="164" fontId="356" fillId="0" borderId="76" xfId="0" applyNumberFormat="1" applyFont="1" applyBorder="1" applyAlignment="1">
      <alignment horizontal="right" vertical="center"/>
    </xf>
    <xf numFmtId="164" fontId="59" fillId="0" borderId="77" xfId="0" applyNumberFormat="1" applyFont="1" applyFill="1" applyBorder="1" applyAlignment="1">
      <alignment horizontal="right" vertical="center"/>
    </xf>
    <xf numFmtId="0" fontId="58" fillId="38" borderId="12" xfId="0" applyFont="1" applyFill="1" applyBorder="1" applyAlignment="1">
      <alignment horizontal="left" vertical="center"/>
    </xf>
    <xf numFmtId="164" fontId="349" fillId="38" borderId="12" xfId="0" applyNumberFormat="1" applyFont="1" applyFill="1" applyBorder="1" applyAlignment="1">
      <alignment horizontal="right" vertical="center"/>
    </xf>
    <xf numFmtId="164" fontId="58" fillId="38" borderId="12" xfId="0" applyNumberFormat="1" applyFont="1" applyFill="1" applyBorder="1" applyAlignment="1">
      <alignment horizontal="right" vertical="center"/>
    </xf>
    <xf numFmtId="164" fontId="349" fillId="38" borderId="36" xfId="0" applyNumberFormat="1" applyFont="1" applyFill="1" applyBorder="1" applyAlignment="1">
      <alignment horizontal="right" vertical="center"/>
    </xf>
    <xf numFmtId="164" fontId="350" fillId="38" borderId="38" xfId="0" applyNumberFormat="1" applyFont="1" applyFill="1" applyBorder="1" applyAlignment="1">
      <alignment horizontal="right" vertical="center"/>
    </xf>
    <xf numFmtId="164" fontId="349" fillId="38" borderId="10" xfId="0" applyNumberFormat="1" applyFont="1" applyFill="1" applyBorder="1" applyAlignment="1">
      <alignment horizontal="right" vertical="center"/>
    </xf>
    <xf numFmtId="164" fontId="350" fillId="38" borderId="37" xfId="0" applyNumberFormat="1" applyFont="1" applyFill="1" applyBorder="1" applyAlignment="1">
      <alignment horizontal="right" vertical="center"/>
    </xf>
    <xf numFmtId="164" fontId="351" fillId="38" borderId="37" xfId="0" applyNumberFormat="1" applyFont="1" applyFill="1" applyBorder="1" applyAlignment="1">
      <alignment horizontal="right" vertical="center"/>
    </xf>
    <xf numFmtId="164" fontId="352" fillId="38" borderId="11" xfId="0" applyNumberFormat="1" applyFont="1" applyFill="1" applyBorder="1" applyAlignment="1">
      <alignment horizontal="right" vertical="center"/>
    </xf>
    <xf numFmtId="0" fontId="60" fillId="0" borderId="33" xfId="0" applyFont="1" applyBorder="1" applyAlignment="1">
      <alignment horizontal="left" vertical="center"/>
    </xf>
    <xf numFmtId="164" fontId="353" fillId="0" borderId="89" xfId="0" applyNumberFormat="1" applyFont="1" applyBorder="1" applyAlignment="1">
      <alignment horizontal="right" vertical="center"/>
    </xf>
    <xf numFmtId="164" fontId="60" fillId="0" borderId="89" xfId="0" applyNumberFormat="1" applyFont="1" applyBorder="1" applyAlignment="1">
      <alignment horizontal="right" vertical="center"/>
    </xf>
    <xf numFmtId="164" fontId="353" fillId="0" borderId="98" xfId="0" applyNumberFormat="1" applyFont="1" applyBorder="1" applyAlignment="1">
      <alignment horizontal="right" vertical="center"/>
    </xf>
    <xf numFmtId="164" fontId="354" fillId="0" borderId="99" xfId="0" applyNumberFormat="1" applyFont="1" applyBorder="1" applyAlignment="1">
      <alignment horizontal="right" vertical="center"/>
    </xf>
    <xf numFmtId="164" fontId="353" fillId="0" borderId="44" xfId="0" applyNumberFormat="1" applyFont="1" applyBorder="1" applyAlignment="1">
      <alignment horizontal="right" vertical="center"/>
    </xf>
    <xf numFmtId="164" fontId="354" fillId="0" borderId="50" xfId="0" applyNumberFormat="1" applyFont="1" applyBorder="1" applyAlignment="1">
      <alignment horizontal="right" vertical="center"/>
    </xf>
    <xf numFmtId="164" fontId="355" fillId="0" borderId="50" xfId="0" applyNumberFormat="1" applyFont="1" applyBorder="1" applyAlignment="1">
      <alignment horizontal="right" vertical="center"/>
    </xf>
    <xf numFmtId="164" fontId="356" fillId="0" borderId="0" xfId="0" applyNumberFormat="1" applyFont="1" applyBorder="1" applyAlignment="1">
      <alignment horizontal="right" vertical="center"/>
    </xf>
    <xf numFmtId="164" fontId="59" fillId="0" borderId="88" xfId="0" applyNumberFormat="1" applyFont="1" applyFill="1" applyBorder="1" applyAlignment="1">
      <alignment horizontal="right" vertical="center"/>
    </xf>
    <xf numFmtId="164" fontId="353" fillId="0" borderId="84" xfId="0" applyNumberFormat="1" applyFont="1" applyBorder="1" applyAlignment="1">
      <alignment horizontal="right" vertical="center"/>
    </xf>
    <xf numFmtId="164" fontId="353" fillId="0" borderId="100" xfId="0" applyNumberFormat="1" applyFont="1" applyBorder="1" applyAlignment="1">
      <alignment horizontal="right" vertical="center"/>
    </xf>
    <xf numFmtId="164" fontId="354" fillId="0" borderId="81" xfId="0" applyNumberFormat="1" applyFont="1" applyBorder="1" applyAlignment="1">
      <alignment horizontal="right" vertical="center"/>
    </xf>
    <xf numFmtId="164" fontId="353" fillId="0" borderId="42" xfId="0" applyNumberFormat="1" applyFont="1" applyBorder="1" applyAlignment="1">
      <alignment horizontal="right" vertical="center"/>
    </xf>
    <xf numFmtId="164" fontId="354" fillId="0" borderId="48" xfId="0" applyNumberFormat="1" applyFont="1" applyBorder="1" applyAlignment="1">
      <alignment horizontal="right" vertical="center"/>
    </xf>
    <xf numFmtId="164" fontId="355" fillId="0" borderId="48" xfId="0" applyNumberFormat="1" applyFont="1" applyBorder="1" applyAlignment="1">
      <alignment horizontal="right" vertical="center"/>
    </xf>
    <xf numFmtId="164" fontId="356" fillId="0" borderId="82" xfId="0" applyNumberFormat="1" applyFont="1" applyBorder="1" applyAlignment="1">
      <alignment horizontal="right" vertical="center"/>
    </xf>
    <xf numFmtId="0" fontId="21" fillId="39" borderId="56" xfId="0" applyFont="1" applyFill="1" applyBorder="1" applyAlignment="1">
      <alignment horizontal="left" vertical="center"/>
    </xf>
    <xf numFmtId="164" fontId="349" fillId="39" borderId="56" xfId="0" applyNumberFormat="1" applyFont="1" applyFill="1" applyBorder="1" applyAlignment="1">
      <alignment horizontal="right" vertical="center"/>
    </xf>
    <xf numFmtId="164" fontId="58" fillId="39" borderId="56" xfId="0" applyNumberFormat="1" applyFont="1" applyFill="1" applyBorder="1" applyAlignment="1">
      <alignment horizontal="right" vertical="center"/>
    </xf>
    <xf numFmtId="164" fontId="349" fillId="39" borderId="93" xfId="0" applyNumberFormat="1" applyFont="1" applyFill="1" applyBorder="1" applyAlignment="1">
      <alignment horizontal="right" vertical="center"/>
    </xf>
    <xf numFmtId="164" fontId="350" fillId="39" borderId="59" xfId="0" applyNumberFormat="1" applyFont="1" applyFill="1" applyBorder="1" applyAlignment="1">
      <alignment horizontal="right" vertical="center"/>
    </xf>
    <xf numFmtId="164" fontId="350" fillId="39" borderId="62" xfId="0" applyNumberFormat="1" applyFont="1" applyFill="1" applyBorder="1" applyAlignment="1">
      <alignment horizontal="right" vertical="center"/>
    </xf>
    <xf numFmtId="164" fontId="351" fillId="39" borderId="62" xfId="0" applyNumberFormat="1" applyFont="1" applyFill="1" applyBorder="1" applyAlignment="1">
      <alignment horizontal="right" vertical="center"/>
    </xf>
    <xf numFmtId="164" fontId="352" fillId="39" borderId="59" xfId="0" applyNumberFormat="1" applyFont="1" applyFill="1" applyBorder="1" applyAlignment="1">
      <alignment horizontal="right" vertical="center"/>
    </xf>
    <xf numFmtId="164" fontId="59" fillId="39" borderId="31" xfId="0" applyNumberFormat="1" applyFont="1" applyFill="1" applyBorder="1" applyAlignment="1">
      <alignment horizontal="right" vertical="center"/>
    </xf>
    <xf numFmtId="164" fontId="58" fillId="37" borderId="12" xfId="0" applyNumberFormat="1" applyFont="1" applyFill="1" applyBorder="1" applyAlignment="1">
      <alignment horizontal="right" vertical="center"/>
    </xf>
    <xf numFmtId="164" fontId="59" fillId="37" borderId="31" xfId="0" applyNumberFormat="1" applyFont="1" applyFill="1" applyBorder="1" applyAlignment="1">
      <alignment horizontal="right" vertical="center"/>
    </xf>
    <xf numFmtId="0" fontId="59" fillId="38" borderId="12" xfId="0" applyFont="1" applyFill="1" applyBorder="1" applyAlignment="1">
      <alignment horizontal="left" vertical="center"/>
    </xf>
    <xf numFmtId="164" fontId="357" fillId="38" borderId="12" xfId="0" applyNumberFormat="1" applyFont="1" applyFill="1" applyBorder="1" applyAlignment="1">
      <alignment horizontal="right" vertical="center"/>
    </xf>
    <xf numFmtId="164" fontId="61" fillId="38" borderId="12" xfId="0" applyNumberFormat="1" applyFont="1" applyFill="1" applyBorder="1" applyAlignment="1">
      <alignment horizontal="right" vertical="center"/>
    </xf>
    <xf numFmtId="164" fontId="357" fillId="38" borderId="36" xfId="0" applyNumberFormat="1" applyFont="1" applyFill="1" applyBorder="1" applyAlignment="1">
      <alignment horizontal="right" vertical="center"/>
    </xf>
    <xf numFmtId="164" fontId="358" fillId="38" borderId="38" xfId="0" applyNumberFormat="1" applyFont="1" applyFill="1" applyBorder="1" applyAlignment="1">
      <alignment horizontal="right" vertical="center"/>
    </xf>
    <xf numFmtId="164" fontId="357" fillId="38" borderId="10" xfId="0" applyNumberFormat="1" applyFont="1" applyFill="1" applyBorder="1" applyAlignment="1">
      <alignment horizontal="right" vertical="center"/>
    </xf>
    <xf numFmtId="164" fontId="358" fillId="38" borderId="37" xfId="0" applyNumberFormat="1" applyFont="1" applyFill="1" applyBorder="1" applyAlignment="1">
      <alignment horizontal="right" vertical="center"/>
    </xf>
    <xf numFmtId="164" fontId="359" fillId="38" borderId="37" xfId="0" applyNumberFormat="1" applyFont="1" applyFill="1" applyBorder="1" applyAlignment="1">
      <alignment horizontal="right" vertical="center"/>
    </xf>
    <xf numFmtId="164" fontId="360" fillId="38" borderId="11" xfId="0" applyNumberFormat="1" applyFont="1" applyFill="1" applyBorder="1" applyAlignment="1">
      <alignment horizontal="right" vertical="center"/>
    </xf>
    <xf numFmtId="164" fontId="60" fillId="0" borderId="84" xfId="0" applyNumberFormat="1" applyFont="1" applyBorder="1" applyAlignment="1">
      <alignment horizontal="right" vertical="center"/>
    </xf>
    <xf numFmtId="166" fontId="60" fillId="0" borderId="27" xfId="0" applyNumberFormat="1" applyFont="1" applyBorder="1" applyAlignment="1">
      <alignment horizontal="right" vertical="center"/>
    </xf>
    <xf numFmtId="166" fontId="60" fillId="0" borderId="89" xfId="0" applyNumberFormat="1" applyFont="1" applyBorder="1" applyAlignment="1">
      <alignment horizontal="right" vertical="center"/>
    </xf>
    <xf numFmtId="164" fontId="358" fillId="38" borderId="12" xfId="0" applyNumberFormat="1" applyFont="1" applyFill="1" applyBorder="1" applyAlignment="1">
      <alignment horizontal="right" vertical="center"/>
    </xf>
    <xf numFmtId="164" fontId="359" fillId="38" borderId="12" xfId="0" applyNumberFormat="1" applyFont="1" applyFill="1" applyBorder="1" applyAlignment="1">
      <alignment horizontal="right" vertical="center"/>
    </xf>
    <xf numFmtId="164" fontId="360" fillId="38" borderId="12" xfId="0" applyNumberFormat="1" applyFont="1" applyFill="1" applyBorder="1" applyAlignment="1">
      <alignment horizontal="right" vertical="center"/>
    </xf>
    <xf numFmtId="164" fontId="354" fillId="0" borderId="46" xfId="0" applyNumberFormat="1" applyFont="1" applyBorder="1" applyAlignment="1">
      <alignment horizontal="right" vertical="center"/>
    </xf>
    <xf numFmtId="164" fontId="353" fillId="0" borderId="49" xfId="0" applyNumberFormat="1" applyFont="1" applyBorder="1" applyAlignment="1">
      <alignment horizontal="right" vertical="center"/>
    </xf>
    <xf numFmtId="0" fontId="59" fillId="37" borderId="12" xfId="0" applyFont="1" applyFill="1" applyBorder="1" applyAlignment="1">
      <alignment horizontal="left" vertical="center"/>
    </xf>
    <xf numFmtId="164" fontId="357" fillId="37" borderId="12" xfId="0" applyNumberFormat="1" applyFont="1" applyFill="1" applyBorder="1" applyAlignment="1">
      <alignment horizontal="right" vertical="center"/>
    </xf>
    <xf numFmtId="164" fontId="59" fillId="37" borderId="12" xfId="0" applyNumberFormat="1" applyFont="1" applyFill="1" applyBorder="1" applyAlignment="1">
      <alignment horizontal="right" vertical="center"/>
    </xf>
    <xf numFmtId="164" fontId="61" fillId="37" borderId="12" xfId="0" applyNumberFormat="1" applyFont="1" applyFill="1" applyBorder="1" applyAlignment="1">
      <alignment horizontal="right" vertical="center"/>
    </xf>
    <xf numFmtId="164" fontId="357" fillId="37" borderId="36" xfId="0" applyNumberFormat="1" applyFont="1" applyFill="1" applyBorder="1" applyAlignment="1">
      <alignment horizontal="right" vertical="center"/>
    </xf>
    <xf numFmtId="164" fontId="358" fillId="37" borderId="38" xfId="0" applyNumberFormat="1" applyFont="1" applyFill="1" applyBorder="1" applyAlignment="1">
      <alignment horizontal="right" vertical="center"/>
    </xf>
    <xf numFmtId="164" fontId="357" fillId="37" borderId="10" xfId="0" applyNumberFormat="1" applyFont="1" applyFill="1" applyBorder="1" applyAlignment="1">
      <alignment horizontal="right" vertical="center"/>
    </xf>
    <xf numFmtId="164" fontId="358" fillId="37" borderId="37" xfId="0" applyNumberFormat="1" applyFont="1" applyFill="1" applyBorder="1" applyAlignment="1">
      <alignment horizontal="right" vertical="center"/>
    </xf>
    <xf numFmtId="164" fontId="359" fillId="37" borderId="37" xfId="0" applyNumberFormat="1" applyFont="1" applyFill="1" applyBorder="1" applyAlignment="1">
      <alignment horizontal="right" vertical="center"/>
    </xf>
    <xf numFmtId="164" fontId="360" fillId="37" borderId="11" xfId="0" applyNumberFormat="1" applyFont="1" applyFill="1" applyBorder="1" applyAlignment="1">
      <alignment horizontal="right" vertical="center"/>
    </xf>
    <xf numFmtId="0" fontId="21" fillId="38" borderId="12" xfId="0" applyFont="1" applyFill="1" applyBorder="1" applyAlignment="1">
      <alignment horizontal="left" vertical="center"/>
    </xf>
    <xf numFmtId="164" fontId="353" fillId="0" borderId="101" xfId="0" applyNumberFormat="1" applyFont="1" applyBorder="1" applyAlignment="1">
      <alignment horizontal="right" vertical="center"/>
    </xf>
    <xf numFmtId="164" fontId="354" fillId="0" borderId="91" xfId="0" applyNumberFormat="1" applyFont="1" applyBorder="1" applyAlignment="1">
      <alignment horizontal="right" vertical="center"/>
    </xf>
    <xf numFmtId="164" fontId="355" fillId="0" borderId="91" xfId="0" applyNumberFormat="1" applyFont="1" applyBorder="1" applyAlignment="1">
      <alignment horizontal="right" vertical="center"/>
    </xf>
    <xf numFmtId="164" fontId="59" fillId="0" borderId="21" xfId="0" applyNumberFormat="1" applyFont="1" applyFill="1" applyBorder="1" applyAlignment="1">
      <alignment horizontal="right" vertical="center"/>
    </xf>
    <xf numFmtId="164" fontId="349" fillId="36" borderId="26" xfId="0" applyNumberFormat="1" applyFont="1" applyFill="1" applyBorder="1" applyAlignment="1">
      <alignment horizontal="right" vertical="center"/>
    </xf>
    <xf numFmtId="166" fontId="58" fillId="36" borderId="26" xfId="0" applyNumberFormat="1" applyFont="1" applyFill="1" applyBorder="1" applyAlignment="1">
      <alignment horizontal="right" vertical="center"/>
    </xf>
    <xf numFmtId="164" fontId="58" fillId="36" borderId="26" xfId="0" applyNumberFormat="1" applyFont="1" applyFill="1" applyBorder="1" applyAlignment="1">
      <alignment horizontal="right" vertical="center"/>
    </xf>
    <xf numFmtId="164" fontId="350" fillId="36" borderId="26" xfId="0" applyNumberFormat="1" applyFont="1" applyFill="1" applyBorder="1" applyAlignment="1">
      <alignment horizontal="right" vertical="center"/>
    </xf>
    <xf numFmtId="164" fontId="349" fillId="36" borderId="25" xfId="0" applyNumberFormat="1" applyFont="1" applyFill="1" applyBorder="1" applyAlignment="1">
      <alignment horizontal="right" vertical="center"/>
    </xf>
    <xf numFmtId="164" fontId="350" fillId="36" borderId="25" xfId="0" applyNumberFormat="1" applyFont="1" applyFill="1" applyBorder="1" applyAlignment="1">
      <alignment horizontal="right" vertical="center"/>
    </xf>
    <xf numFmtId="164" fontId="351" fillId="36" borderId="25" xfId="0" applyNumberFormat="1" applyFont="1" applyFill="1" applyBorder="1" applyAlignment="1">
      <alignment horizontal="right" vertical="center"/>
    </xf>
    <xf numFmtId="164" fontId="352" fillId="36" borderId="25" xfId="0" applyNumberFormat="1" applyFont="1" applyFill="1" applyBorder="1" applyAlignment="1">
      <alignment horizontal="right" vertical="center"/>
    </xf>
    <xf numFmtId="164" fontId="58" fillId="38" borderId="26" xfId="0" applyNumberFormat="1" applyFont="1" applyFill="1" applyBorder="1" applyAlignment="1">
      <alignment horizontal="right" vertical="center"/>
    </xf>
    <xf numFmtId="0" fontId="361" fillId="0" borderId="0" xfId="0" applyFont="1" applyAlignment="1">
      <alignment/>
    </xf>
    <xf numFmtId="0" fontId="362" fillId="0" borderId="0" xfId="0" applyFont="1" applyAlignment="1">
      <alignment/>
    </xf>
    <xf numFmtId="0" fontId="363" fillId="0" borderId="0" xfId="0" applyFont="1" applyAlignment="1">
      <alignment/>
    </xf>
    <xf numFmtId="0" fontId="364" fillId="0" borderId="0" xfId="0" applyFont="1" applyAlignment="1">
      <alignment/>
    </xf>
    <xf numFmtId="0" fontId="36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/>
    </xf>
    <xf numFmtId="0" fontId="362" fillId="0" borderId="0" xfId="0" applyFont="1" applyBorder="1" applyAlignment="1">
      <alignment/>
    </xf>
    <xf numFmtId="0" fontId="363" fillId="0" borderId="102" xfId="0" applyFont="1" applyBorder="1" applyAlignment="1">
      <alignment/>
    </xf>
    <xf numFmtId="0" fontId="62" fillId="0" borderId="0" xfId="0" applyFont="1" applyBorder="1" applyAlignment="1">
      <alignment horizontal="right" vertical="top"/>
    </xf>
    <xf numFmtId="164" fontId="60" fillId="0" borderId="0" xfId="0" applyNumberFormat="1" applyFont="1" applyBorder="1" applyAlignment="1">
      <alignment horizontal="left" vertical="center"/>
    </xf>
    <xf numFmtId="164" fontId="62" fillId="0" borderId="0" xfId="0" applyNumberFormat="1" applyFont="1" applyBorder="1" applyAlignment="1">
      <alignment horizontal="left" vertical="center"/>
    </xf>
    <xf numFmtId="0" fontId="361" fillId="0" borderId="0" xfId="0" applyFont="1" applyBorder="1" applyAlignment="1">
      <alignment/>
    </xf>
    <xf numFmtId="0" fontId="362" fillId="0" borderId="12" xfId="0" applyFont="1" applyBorder="1" applyAlignment="1">
      <alignment horizontal="right" vertical="top"/>
    </xf>
    <xf numFmtId="164" fontId="353" fillId="0" borderId="12" xfId="0" applyNumberFormat="1" applyFont="1" applyBorder="1" applyAlignment="1">
      <alignment horizontal="left" vertical="center"/>
    </xf>
    <xf numFmtId="164" fontId="35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324" fillId="0" borderId="12" xfId="0" applyFont="1" applyBorder="1" applyAlignment="1">
      <alignment horizontal="right" vertical="center"/>
    </xf>
    <xf numFmtId="164" fontId="58" fillId="0" borderId="12" xfId="0" applyNumberFormat="1" applyFont="1" applyBorder="1" applyAlignment="1">
      <alignment horizontal="left" vertical="center"/>
    </xf>
    <xf numFmtId="164" fontId="58" fillId="0" borderId="0" xfId="0" applyNumberFormat="1" applyFont="1" applyBorder="1" applyAlignment="1">
      <alignment horizontal="left" vertical="center"/>
    </xf>
    <xf numFmtId="0" fontId="323" fillId="0" borderId="12" xfId="0" applyFont="1" applyBorder="1" applyAlignment="1">
      <alignment horizontal="left" vertical="center" wrapText="1"/>
    </xf>
    <xf numFmtId="3" fontId="362" fillId="0" borderId="0" xfId="0" applyNumberFormat="1" applyFont="1" applyBorder="1" applyAlignment="1">
      <alignment/>
    </xf>
    <xf numFmtId="0" fontId="63" fillId="0" borderId="102" xfId="0" applyFont="1" applyBorder="1" applyAlignment="1">
      <alignment horizontal="left" vertical="center" wrapText="1"/>
    </xf>
    <xf numFmtId="0" fontId="361" fillId="0" borderId="79" xfId="0" applyFont="1" applyBorder="1" applyAlignment="1">
      <alignment/>
    </xf>
    <xf numFmtId="10" fontId="182" fillId="51" borderId="43" xfId="0" applyNumberFormat="1" applyFont="1" applyFill="1" applyBorder="1" applyAlignment="1">
      <alignment/>
    </xf>
    <xf numFmtId="10" fontId="182" fillId="51" borderId="44" xfId="0" applyNumberFormat="1" applyFont="1" applyFill="1" applyBorder="1" applyAlignment="1">
      <alignment/>
    </xf>
    <xf numFmtId="0" fontId="361" fillId="0" borderId="63" xfId="0" applyFont="1" applyBorder="1" applyAlignment="1">
      <alignment/>
    </xf>
    <xf numFmtId="10" fontId="182" fillId="51" borderId="47" xfId="0" applyNumberFormat="1" applyFont="1" applyFill="1" applyBorder="1" applyAlignment="1">
      <alignment/>
    </xf>
    <xf numFmtId="0" fontId="323" fillId="0" borderId="0" xfId="0" applyFont="1" applyBorder="1" applyAlignment="1">
      <alignment horizontal="left" vertical="center" wrapText="1"/>
    </xf>
    <xf numFmtId="0" fontId="366" fillId="0" borderId="102" xfId="0" applyFont="1" applyBorder="1" applyAlignment="1">
      <alignment horizontal="left" vertical="center" wrapText="1"/>
    </xf>
    <xf numFmtId="0" fontId="361" fillId="0" borderId="0" xfId="0" applyFont="1" applyBorder="1" applyAlignment="1">
      <alignment horizontal="center" vertical="center"/>
    </xf>
    <xf numFmtId="0" fontId="362" fillId="0" borderId="0" xfId="0" applyFont="1" applyBorder="1" applyAlignment="1">
      <alignment horizontal="center" vertical="center"/>
    </xf>
    <xf numFmtId="0" fontId="363" fillId="0" borderId="102" xfId="0" applyFont="1" applyBorder="1" applyAlignment="1">
      <alignment horizontal="center" vertical="center"/>
    </xf>
    <xf numFmtId="49" fontId="22" fillId="36" borderId="32" xfId="0" applyNumberFormat="1" applyFont="1" applyFill="1" applyBorder="1" applyAlignment="1">
      <alignment horizontal="center" vertical="center" wrapText="1"/>
    </xf>
    <xf numFmtId="49" fontId="23" fillId="38" borderId="41" xfId="0" applyNumberFormat="1" applyFont="1" applyFill="1" applyBorder="1" applyAlignment="1">
      <alignment horizontal="center" vertical="center" wrapText="1"/>
    </xf>
    <xf numFmtId="3" fontId="367" fillId="0" borderId="12" xfId="0" applyNumberFormat="1" applyFont="1" applyBorder="1" applyAlignment="1">
      <alignment/>
    </xf>
    <xf numFmtId="164" fontId="64" fillId="0" borderId="0" xfId="0" applyNumberFormat="1" applyFont="1" applyBorder="1" applyAlignment="1">
      <alignment horizontal="left" vertical="center"/>
    </xf>
    <xf numFmtId="10" fontId="65" fillId="0" borderId="103" xfId="0" applyNumberFormat="1" applyFont="1" applyFill="1" applyBorder="1" applyAlignment="1">
      <alignment/>
    </xf>
    <xf numFmtId="3" fontId="368" fillId="0" borderId="31" xfId="0" applyNumberFormat="1" applyFont="1" applyBorder="1" applyAlignment="1">
      <alignment/>
    </xf>
    <xf numFmtId="167" fontId="368" fillId="34" borderId="26" xfId="0" applyNumberFormat="1" applyFont="1" applyFill="1" applyBorder="1" applyAlignment="1">
      <alignment/>
    </xf>
    <xf numFmtId="3" fontId="369" fillId="0" borderId="31" xfId="0" applyNumberFormat="1" applyFont="1" applyBorder="1" applyAlignment="1">
      <alignment/>
    </xf>
    <xf numFmtId="3" fontId="370" fillId="0" borderId="31" xfId="0" applyNumberFormat="1" applyFont="1" applyBorder="1" applyAlignment="1">
      <alignment/>
    </xf>
    <xf numFmtId="3" fontId="371" fillId="0" borderId="31" xfId="0" applyNumberFormat="1" applyFont="1" applyBorder="1" applyAlignment="1">
      <alignment/>
    </xf>
    <xf numFmtId="3" fontId="372" fillId="0" borderId="31" xfId="0" applyNumberFormat="1" applyFont="1" applyBorder="1" applyAlignment="1">
      <alignment/>
    </xf>
    <xf numFmtId="3" fontId="368" fillId="38" borderId="104" xfId="0" applyNumberFormat="1" applyFont="1" applyFill="1" applyBorder="1" applyAlignment="1">
      <alignment/>
    </xf>
    <xf numFmtId="165" fontId="12" fillId="0" borderId="12" xfId="0" applyNumberFormat="1" applyFont="1" applyFill="1" applyBorder="1" applyAlignment="1" applyProtection="1">
      <alignment/>
      <protection/>
    </xf>
    <xf numFmtId="0" fontId="66" fillId="34" borderId="12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7" fillId="0" borderId="12" xfId="0" applyNumberFormat="1" applyFont="1" applyFill="1" applyBorder="1" applyAlignment="1" applyProtection="1">
      <alignment/>
      <protection/>
    </xf>
    <xf numFmtId="0" fontId="68" fillId="0" borderId="12" xfId="0" applyNumberFormat="1" applyFont="1" applyFill="1" applyBorder="1" applyAlignment="1" applyProtection="1">
      <alignment/>
      <protection/>
    </xf>
    <xf numFmtId="0" fontId="69" fillId="40" borderId="12" xfId="0" applyNumberFormat="1" applyFont="1" applyFill="1" applyBorder="1" applyAlignment="1" applyProtection="1">
      <alignment/>
      <protection/>
    </xf>
    <xf numFmtId="0" fontId="70" fillId="41" borderId="12" xfId="0" applyNumberFormat="1" applyFont="1" applyFill="1" applyBorder="1" applyAlignment="1" applyProtection="1">
      <alignment/>
      <protection/>
    </xf>
    <xf numFmtId="0" fontId="68" fillId="43" borderId="12" xfId="0" applyNumberFormat="1" applyFont="1" applyFill="1" applyBorder="1" applyAlignment="1" applyProtection="1">
      <alignment/>
      <protection/>
    </xf>
    <xf numFmtId="0" fontId="67" fillId="43" borderId="12" xfId="0" applyNumberFormat="1" applyFont="1" applyFill="1" applyBorder="1" applyAlignment="1" applyProtection="1">
      <alignment/>
      <protection/>
    </xf>
    <xf numFmtId="0" fontId="69" fillId="42" borderId="12" xfId="0" applyNumberFormat="1" applyFont="1" applyFill="1" applyBorder="1" applyAlignment="1" applyProtection="1">
      <alignment/>
      <protection/>
    </xf>
    <xf numFmtId="0" fontId="69" fillId="0" borderId="12" xfId="0" applyNumberFormat="1" applyFont="1" applyFill="1" applyBorder="1" applyAlignment="1" applyProtection="1">
      <alignment/>
      <protection/>
    </xf>
    <xf numFmtId="0" fontId="71" fillId="34" borderId="0" xfId="0" applyNumberFormat="1" applyFont="1" applyFill="1" applyBorder="1" applyAlignment="1" applyProtection="1">
      <alignment/>
      <protection/>
    </xf>
    <xf numFmtId="0" fontId="373" fillId="34" borderId="12" xfId="0" applyNumberFormat="1" applyFont="1" applyFill="1" applyBorder="1" applyAlignment="1" applyProtection="1">
      <alignment horizontal="center" vertical="center" wrapText="1"/>
      <protection/>
    </xf>
    <xf numFmtId="0" fontId="374" fillId="0" borderId="0" xfId="0" applyNumberFormat="1" applyFont="1" applyFill="1" applyBorder="1" applyAlignment="1" applyProtection="1">
      <alignment/>
      <protection/>
    </xf>
    <xf numFmtId="0" fontId="375" fillId="0" borderId="0" xfId="0" applyNumberFormat="1" applyFont="1" applyFill="1" applyBorder="1" applyAlignment="1" applyProtection="1">
      <alignment/>
      <protection/>
    </xf>
    <xf numFmtId="0" fontId="374" fillId="0" borderId="12" xfId="0" applyNumberFormat="1" applyFont="1" applyFill="1" applyBorder="1" applyAlignment="1" applyProtection="1">
      <alignment/>
      <protection/>
    </xf>
    <xf numFmtId="0" fontId="375" fillId="0" borderId="12" xfId="0" applyNumberFormat="1" applyFont="1" applyFill="1" applyBorder="1" applyAlignment="1" applyProtection="1">
      <alignment/>
      <protection/>
    </xf>
    <xf numFmtId="0" fontId="376" fillId="40" borderId="12" xfId="0" applyNumberFormat="1" applyFont="1" applyFill="1" applyBorder="1" applyAlignment="1" applyProtection="1">
      <alignment/>
      <protection/>
    </xf>
    <xf numFmtId="0" fontId="376" fillId="41" borderId="12" xfId="0" applyNumberFormat="1" applyFont="1" applyFill="1" applyBorder="1" applyAlignment="1" applyProtection="1">
      <alignment/>
      <protection/>
    </xf>
    <xf numFmtId="0" fontId="375" fillId="43" borderId="12" xfId="0" applyNumberFormat="1" applyFont="1" applyFill="1" applyBorder="1" applyAlignment="1" applyProtection="1">
      <alignment/>
      <protection/>
    </xf>
    <xf numFmtId="0" fontId="374" fillId="43" borderId="12" xfId="0" applyNumberFormat="1" applyFont="1" applyFill="1" applyBorder="1" applyAlignment="1" applyProtection="1">
      <alignment/>
      <protection/>
    </xf>
    <xf numFmtId="0" fontId="376" fillId="42" borderId="12" xfId="0" applyNumberFormat="1" applyFont="1" applyFill="1" applyBorder="1" applyAlignment="1" applyProtection="1">
      <alignment/>
      <protection/>
    </xf>
    <xf numFmtId="0" fontId="376" fillId="0" borderId="12" xfId="0" applyNumberFormat="1" applyFont="1" applyFill="1" applyBorder="1" applyAlignment="1" applyProtection="1">
      <alignment/>
      <protection/>
    </xf>
    <xf numFmtId="0" fontId="377" fillId="34" borderId="0" xfId="0" applyNumberFormat="1" applyFont="1" applyFill="1" applyBorder="1" applyAlignment="1" applyProtection="1">
      <alignment/>
      <protection/>
    </xf>
    <xf numFmtId="0" fontId="378" fillId="34" borderId="12" xfId="0" applyNumberFormat="1" applyFont="1" applyFill="1" applyBorder="1" applyAlignment="1" applyProtection="1">
      <alignment horizontal="center" vertical="center" wrapText="1"/>
      <protection/>
    </xf>
    <xf numFmtId="0" fontId="379" fillId="0" borderId="0" xfId="0" applyNumberFormat="1" applyFont="1" applyFill="1" applyBorder="1" applyAlignment="1" applyProtection="1">
      <alignment/>
      <protection/>
    </xf>
    <xf numFmtId="0" fontId="380" fillId="0" borderId="0" xfId="0" applyNumberFormat="1" applyFont="1" applyFill="1" applyBorder="1" applyAlignment="1" applyProtection="1">
      <alignment/>
      <protection/>
    </xf>
    <xf numFmtId="0" fontId="379" fillId="0" borderId="12" xfId="0" applyNumberFormat="1" applyFont="1" applyFill="1" applyBorder="1" applyAlignment="1" applyProtection="1">
      <alignment/>
      <protection/>
    </xf>
    <xf numFmtId="0" fontId="380" fillId="0" borderId="12" xfId="0" applyNumberFormat="1" applyFont="1" applyFill="1" applyBorder="1" applyAlignment="1" applyProtection="1">
      <alignment/>
      <protection/>
    </xf>
    <xf numFmtId="0" fontId="381" fillId="40" borderId="12" xfId="0" applyNumberFormat="1" applyFont="1" applyFill="1" applyBorder="1" applyAlignment="1" applyProtection="1">
      <alignment/>
      <protection/>
    </xf>
    <xf numFmtId="0" fontId="381" fillId="41" borderId="12" xfId="0" applyNumberFormat="1" applyFont="1" applyFill="1" applyBorder="1" applyAlignment="1" applyProtection="1">
      <alignment/>
      <protection/>
    </xf>
    <xf numFmtId="0" fontId="380" fillId="43" borderId="12" xfId="0" applyNumberFormat="1" applyFont="1" applyFill="1" applyBorder="1" applyAlignment="1" applyProtection="1">
      <alignment/>
      <protection/>
    </xf>
    <xf numFmtId="0" fontId="379" fillId="43" borderId="12" xfId="0" applyNumberFormat="1" applyFont="1" applyFill="1" applyBorder="1" applyAlignment="1" applyProtection="1">
      <alignment/>
      <protection/>
    </xf>
    <xf numFmtId="0" fontId="381" fillId="42" borderId="12" xfId="0" applyNumberFormat="1" applyFont="1" applyFill="1" applyBorder="1" applyAlignment="1" applyProtection="1">
      <alignment/>
      <protection/>
    </xf>
    <xf numFmtId="0" fontId="381" fillId="0" borderId="12" xfId="0" applyNumberFormat="1" applyFont="1" applyFill="1" applyBorder="1" applyAlignment="1" applyProtection="1">
      <alignment/>
      <protection/>
    </xf>
    <xf numFmtId="0" fontId="382" fillId="34" borderId="0" xfId="0" applyNumberFormat="1" applyFont="1" applyFill="1" applyBorder="1" applyAlignment="1" applyProtection="1">
      <alignment/>
      <protection/>
    </xf>
    <xf numFmtId="0" fontId="383" fillId="34" borderId="12" xfId="0" applyNumberFormat="1" applyFont="1" applyFill="1" applyBorder="1" applyAlignment="1" applyProtection="1">
      <alignment horizontal="center" vertical="center" wrapText="1"/>
      <protection/>
    </xf>
    <xf numFmtId="0" fontId="384" fillId="0" borderId="0" xfId="0" applyNumberFormat="1" applyFont="1" applyFill="1" applyBorder="1" applyAlignment="1" applyProtection="1">
      <alignment/>
      <protection/>
    </xf>
    <xf numFmtId="0" fontId="385" fillId="0" borderId="0" xfId="0" applyNumberFormat="1" applyFont="1" applyFill="1" applyBorder="1" applyAlignment="1" applyProtection="1">
      <alignment/>
      <protection/>
    </xf>
    <xf numFmtId="0" fontId="384" fillId="0" borderId="12" xfId="0" applyNumberFormat="1" applyFont="1" applyFill="1" applyBorder="1" applyAlignment="1" applyProtection="1">
      <alignment/>
      <protection/>
    </xf>
    <xf numFmtId="0" fontId="385" fillId="0" borderId="12" xfId="0" applyNumberFormat="1" applyFont="1" applyFill="1" applyBorder="1" applyAlignment="1" applyProtection="1">
      <alignment/>
      <protection/>
    </xf>
    <xf numFmtId="0" fontId="386" fillId="40" borderId="12" xfId="0" applyNumberFormat="1" applyFont="1" applyFill="1" applyBorder="1" applyAlignment="1" applyProtection="1">
      <alignment/>
      <protection/>
    </xf>
    <xf numFmtId="0" fontId="386" fillId="41" borderId="12" xfId="0" applyNumberFormat="1" applyFont="1" applyFill="1" applyBorder="1" applyAlignment="1" applyProtection="1">
      <alignment/>
      <protection/>
    </xf>
    <xf numFmtId="0" fontId="385" fillId="43" borderId="12" xfId="0" applyNumberFormat="1" applyFont="1" applyFill="1" applyBorder="1" applyAlignment="1" applyProtection="1">
      <alignment/>
      <protection/>
    </xf>
    <xf numFmtId="0" fontId="384" fillId="43" borderId="12" xfId="0" applyNumberFormat="1" applyFont="1" applyFill="1" applyBorder="1" applyAlignment="1" applyProtection="1">
      <alignment/>
      <protection/>
    </xf>
    <xf numFmtId="0" fontId="386" fillId="42" borderId="12" xfId="0" applyNumberFormat="1" applyFont="1" applyFill="1" applyBorder="1" applyAlignment="1" applyProtection="1">
      <alignment/>
      <protection/>
    </xf>
    <xf numFmtId="0" fontId="386" fillId="0" borderId="12" xfId="0" applyNumberFormat="1" applyFont="1" applyFill="1" applyBorder="1" applyAlignment="1" applyProtection="1">
      <alignment/>
      <protection/>
    </xf>
    <xf numFmtId="0" fontId="387" fillId="34" borderId="0" xfId="0" applyNumberFormat="1" applyFont="1" applyFill="1" applyBorder="1" applyAlignment="1" applyProtection="1">
      <alignment/>
      <protection/>
    </xf>
    <xf numFmtId="0" fontId="388" fillId="34" borderId="12" xfId="0" applyNumberFormat="1" applyFont="1" applyFill="1" applyBorder="1" applyAlignment="1" applyProtection="1">
      <alignment horizontal="center" vertical="center" wrapText="1"/>
      <protection/>
    </xf>
    <xf numFmtId="0" fontId="389" fillId="0" borderId="0" xfId="0" applyNumberFormat="1" applyFont="1" applyFill="1" applyBorder="1" applyAlignment="1" applyProtection="1">
      <alignment/>
      <protection/>
    </xf>
    <xf numFmtId="0" fontId="390" fillId="0" borderId="0" xfId="0" applyNumberFormat="1" applyFont="1" applyFill="1" applyBorder="1" applyAlignment="1" applyProtection="1">
      <alignment/>
      <protection/>
    </xf>
    <xf numFmtId="0" fontId="389" fillId="0" borderId="12" xfId="0" applyNumberFormat="1" applyFont="1" applyFill="1" applyBorder="1" applyAlignment="1" applyProtection="1">
      <alignment/>
      <protection/>
    </xf>
    <xf numFmtId="0" fontId="390" fillId="0" borderId="12" xfId="0" applyNumberFormat="1" applyFont="1" applyFill="1" applyBorder="1" applyAlignment="1" applyProtection="1">
      <alignment/>
      <protection/>
    </xf>
    <xf numFmtId="0" fontId="391" fillId="40" borderId="12" xfId="0" applyNumberFormat="1" applyFont="1" applyFill="1" applyBorder="1" applyAlignment="1" applyProtection="1">
      <alignment/>
      <protection/>
    </xf>
    <xf numFmtId="0" fontId="391" fillId="41" borderId="12" xfId="0" applyNumberFormat="1" applyFont="1" applyFill="1" applyBorder="1" applyAlignment="1" applyProtection="1">
      <alignment/>
      <protection/>
    </xf>
    <xf numFmtId="0" fontId="390" fillId="43" borderId="12" xfId="0" applyNumberFormat="1" applyFont="1" applyFill="1" applyBorder="1" applyAlignment="1" applyProtection="1">
      <alignment/>
      <protection/>
    </xf>
    <xf numFmtId="0" fontId="389" fillId="43" borderId="12" xfId="0" applyNumberFormat="1" applyFont="1" applyFill="1" applyBorder="1" applyAlignment="1" applyProtection="1">
      <alignment/>
      <protection/>
    </xf>
    <xf numFmtId="0" fontId="391" fillId="42" borderId="12" xfId="0" applyNumberFormat="1" applyFont="1" applyFill="1" applyBorder="1" applyAlignment="1" applyProtection="1">
      <alignment/>
      <protection/>
    </xf>
    <xf numFmtId="0" fontId="391" fillId="0" borderId="12" xfId="0" applyNumberFormat="1" applyFont="1" applyFill="1" applyBorder="1" applyAlignment="1" applyProtection="1">
      <alignment/>
      <protection/>
    </xf>
    <xf numFmtId="0" fontId="392" fillId="34" borderId="0" xfId="0" applyNumberFormat="1" applyFont="1" applyFill="1" applyBorder="1" applyAlignment="1" applyProtection="1">
      <alignment/>
      <protection/>
    </xf>
    <xf numFmtId="0" fontId="73" fillId="34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4" fillId="0" borderId="12" xfId="0" applyNumberFormat="1" applyFont="1" applyFill="1" applyBorder="1" applyAlignment="1" applyProtection="1">
      <alignment/>
      <protection/>
    </xf>
    <xf numFmtId="0" fontId="75" fillId="0" borderId="12" xfId="0" applyNumberFormat="1" applyFont="1" applyFill="1" applyBorder="1" applyAlignment="1" applyProtection="1">
      <alignment/>
      <protection/>
    </xf>
    <xf numFmtId="0" fontId="70" fillId="40" borderId="12" xfId="0" applyNumberFormat="1" applyFont="1" applyFill="1" applyBorder="1" applyAlignment="1" applyProtection="1">
      <alignment/>
      <protection/>
    </xf>
    <xf numFmtId="0" fontId="75" fillId="43" borderId="12" xfId="0" applyNumberFormat="1" applyFont="1" applyFill="1" applyBorder="1" applyAlignment="1" applyProtection="1">
      <alignment/>
      <protection/>
    </xf>
    <xf numFmtId="0" fontId="74" fillId="43" borderId="12" xfId="0" applyNumberFormat="1" applyFont="1" applyFill="1" applyBorder="1" applyAlignment="1" applyProtection="1">
      <alignment/>
      <protection/>
    </xf>
    <xf numFmtId="0" fontId="70" fillId="42" borderId="12" xfId="0" applyNumberFormat="1" applyFont="1" applyFill="1" applyBorder="1" applyAlignment="1" applyProtection="1">
      <alignment/>
      <protection/>
    </xf>
    <xf numFmtId="0" fontId="70" fillId="0" borderId="12" xfId="0" applyNumberFormat="1" applyFont="1" applyFill="1" applyBorder="1" applyAlignment="1" applyProtection="1">
      <alignment/>
      <protection/>
    </xf>
    <xf numFmtId="0" fontId="76" fillId="34" borderId="0" xfId="0" applyNumberFormat="1" applyFont="1" applyFill="1" applyBorder="1" applyAlignment="1" applyProtection="1">
      <alignment/>
      <protection/>
    </xf>
    <xf numFmtId="0" fontId="75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35" fillId="0" borderId="105" xfId="0" applyFont="1" applyBorder="1" applyAlignment="1">
      <alignment vertical="center" wrapText="1"/>
    </xf>
    <xf numFmtId="167" fontId="48" fillId="0" borderId="18" xfId="0" applyNumberFormat="1" applyFont="1" applyBorder="1" applyAlignment="1">
      <alignment horizontal="center" vertical="center" wrapText="1"/>
    </xf>
    <xf numFmtId="167" fontId="48" fillId="0" borderId="25" xfId="0" applyNumberFormat="1" applyFont="1" applyBorder="1" applyAlignment="1">
      <alignment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393" fillId="0" borderId="0" xfId="0" applyFont="1" applyAlignment="1">
      <alignment/>
    </xf>
    <xf numFmtId="0" fontId="302" fillId="0" borderId="0" xfId="0" applyNumberFormat="1" applyFont="1" applyFill="1" applyBorder="1" applyAlignment="1" applyProtection="1">
      <alignment vertical="center"/>
      <protection/>
    </xf>
    <xf numFmtId="0" fontId="393" fillId="0" borderId="0" xfId="0" applyNumberFormat="1" applyFont="1" applyFill="1" applyBorder="1" applyAlignment="1" applyProtection="1">
      <alignment vertical="center"/>
      <protection/>
    </xf>
    <xf numFmtId="0" fontId="394" fillId="0" borderId="0" xfId="0" applyFont="1" applyAlignment="1">
      <alignment/>
    </xf>
    <xf numFmtId="0" fontId="394" fillId="0" borderId="0" xfId="0" applyFont="1" applyBorder="1" applyAlignment="1" quotePrefix="1">
      <alignment horizontal="center" vertical="center"/>
    </xf>
    <xf numFmtId="0" fontId="297" fillId="0" borderId="0" xfId="0" applyNumberFormat="1" applyFont="1" applyFill="1" applyBorder="1" applyAlignment="1" applyProtection="1">
      <alignment horizontal="center" vertical="center"/>
      <protection/>
    </xf>
    <xf numFmtId="0" fontId="394" fillId="0" borderId="0" xfId="0" applyNumberFormat="1" applyFont="1" applyFill="1" applyBorder="1" applyAlignment="1" applyProtection="1">
      <alignment horizontal="center" vertical="center"/>
      <protection/>
    </xf>
    <xf numFmtId="0" fontId="347" fillId="0" borderId="0" xfId="0" applyFont="1" applyAlignment="1">
      <alignment/>
    </xf>
    <xf numFmtId="0" fontId="287" fillId="0" borderId="0" xfId="0" applyFont="1" applyBorder="1" applyAlignment="1" quotePrefix="1">
      <alignment horizontal="left" vertical="center" wrapText="1"/>
    </xf>
    <xf numFmtId="0" fontId="347" fillId="0" borderId="0" xfId="0" applyFont="1" applyBorder="1" applyAlignment="1" quotePrefix="1">
      <alignment horizontal="left" vertical="center" wrapText="1"/>
    </xf>
    <xf numFmtId="0" fontId="287" fillId="0" borderId="0" xfId="0" applyNumberFormat="1" applyFont="1" applyFill="1" applyBorder="1" applyAlignment="1" applyProtection="1">
      <alignment/>
      <protection/>
    </xf>
    <xf numFmtId="0" fontId="347" fillId="0" borderId="0" xfId="0" applyNumberFormat="1" applyFont="1" applyFill="1" applyBorder="1" applyAlignment="1" applyProtection="1">
      <alignment/>
      <protection/>
    </xf>
    <xf numFmtId="0" fontId="287" fillId="0" borderId="0" xfId="0" applyNumberFormat="1" applyFont="1" applyFill="1" applyBorder="1" applyAlignment="1" applyProtection="1" quotePrefix="1">
      <alignment horizontal="left"/>
      <protection/>
    </xf>
    <xf numFmtId="0" fontId="395" fillId="0" borderId="0" xfId="0" applyFont="1" applyAlignment="1">
      <alignment/>
    </xf>
    <xf numFmtId="0" fontId="395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68" fillId="0" borderId="15" xfId="0" applyFont="1" applyBorder="1" applyAlignment="1">
      <alignment vertical="center" wrapText="1"/>
    </xf>
    <xf numFmtId="3" fontId="67" fillId="0" borderId="18" xfId="0" applyNumberFormat="1" applyFont="1" applyBorder="1" applyAlignment="1">
      <alignment horizontal="center" vertical="center" wrapText="1"/>
    </xf>
    <xf numFmtId="3" fontId="67" fillId="0" borderId="29" xfId="0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3" fontId="67" fillId="0" borderId="25" xfId="0" applyNumberFormat="1" applyFont="1" applyBorder="1" applyAlignment="1">
      <alignment/>
    </xf>
    <xf numFmtId="0" fontId="375" fillId="0" borderId="16" xfId="0" applyFont="1" applyBorder="1" applyAlignment="1">
      <alignment vertical="center" wrapText="1"/>
    </xf>
    <xf numFmtId="3" fontId="374" fillId="0" borderId="39" xfId="0" applyNumberFormat="1" applyFont="1" applyBorder="1" applyAlignment="1">
      <alignment/>
    </xf>
    <xf numFmtId="3" fontId="374" fillId="0" borderId="27" xfId="0" applyNumberFormat="1" applyFont="1" applyBorder="1" applyAlignment="1">
      <alignment/>
    </xf>
    <xf numFmtId="3" fontId="374" fillId="0" borderId="40" xfId="0" applyNumberFormat="1" applyFont="1" applyBorder="1" applyAlignment="1">
      <alignment/>
    </xf>
    <xf numFmtId="3" fontId="374" fillId="0" borderId="25" xfId="0" applyNumberFormat="1" applyFont="1" applyBorder="1" applyAlignment="1">
      <alignment/>
    </xf>
    <xf numFmtId="0" fontId="380" fillId="0" borderId="16" xfId="0" applyFont="1" applyBorder="1" applyAlignment="1">
      <alignment vertical="center" wrapText="1"/>
    </xf>
    <xf numFmtId="3" fontId="379" fillId="0" borderId="39" xfId="0" applyNumberFormat="1" applyFont="1" applyBorder="1" applyAlignment="1">
      <alignment horizontal="center" wrapText="1"/>
    </xf>
    <xf numFmtId="3" fontId="379" fillId="0" borderId="27" xfId="0" applyNumberFormat="1" applyFont="1" applyBorder="1" applyAlignment="1">
      <alignment/>
    </xf>
    <xf numFmtId="3" fontId="379" fillId="0" borderId="40" xfId="0" applyNumberFormat="1" applyFont="1" applyBorder="1" applyAlignment="1">
      <alignment/>
    </xf>
    <xf numFmtId="3" fontId="379" fillId="0" borderId="25" xfId="0" applyNumberFormat="1" applyFont="1" applyBorder="1" applyAlignment="1">
      <alignment/>
    </xf>
    <xf numFmtId="0" fontId="385" fillId="0" borderId="16" xfId="0" applyFont="1" applyBorder="1" applyAlignment="1">
      <alignment vertical="center" wrapText="1"/>
    </xf>
    <xf numFmtId="3" fontId="384" fillId="0" borderId="39" xfId="0" applyNumberFormat="1" applyFont="1" applyBorder="1" applyAlignment="1">
      <alignment horizontal="center" vertical="center" wrapText="1"/>
    </xf>
    <xf numFmtId="3" fontId="384" fillId="0" borderId="27" xfId="0" applyNumberFormat="1" applyFont="1" applyBorder="1" applyAlignment="1">
      <alignment/>
    </xf>
    <xf numFmtId="3" fontId="384" fillId="0" borderId="40" xfId="0" applyNumberFormat="1" applyFont="1" applyBorder="1" applyAlignment="1">
      <alignment/>
    </xf>
    <xf numFmtId="3" fontId="384" fillId="0" borderId="25" xfId="0" applyNumberFormat="1" applyFont="1" applyBorder="1" applyAlignment="1">
      <alignment/>
    </xf>
    <xf numFmtId="0" fontId="390" fillId="0" borderId="16" xfId="0" applyFont="1" applyBorder="1" applyAlignment="1">
      <alignment vertical="center" wrapText="1"/>
    </xf>
    <xf numFmtId="3" fontId="389" fillId="0" borderId="39" xfId="0" applyNumberFormat="1" applyFont="1" applyBorder="1" applyAlignment="1">
      <alignment horizontal="center" vertical="center" wrapText="1"/>
    </xf>
    <xf numFmtId="3" fontId="389" fillId="0" borderId="27" xfId="0" applyNumberFormat="1" applyFont="1" applyBorder="1" applyAlignment="1">
      <alignment/>
    </xf>
    <xf numFmtId="3" fontId="389" fillId="0" borderId="40" xfId="0" applyNumberFormat="1" applyFont="1" applyBorder="1" applyAlignment="1">
      <alignment/>
    </xf>
    <xf numFmtId="3" fontId="389" fillId="0" borderId="25" xfId="0" applyNumberFormat="1" applyFont="1" applyBorder="1" applyAlignment="1">
      <alignment/>
    </xf>
    <xf numFmtId="0" fontId="68" fillId="0" borderId="16" xfId="0" applyFont="1" applyBorder="1" applyAlignment="1">
      <alignment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3" fontId="67" fillId="0" borderId="27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1" fontId="19" fillId="0" borderId="26" xfId="0" applyNumberFormat="1" applyFont="1" applyBorder="1" applyAlignment="1">
      <alignment wrapText="1"/>
    </xf>
    <xf numFmtId="0" fontId="396" fillId="0" borderId="0" xfId="0" applyFont="1" applyAlignment="1">
      <alignment horizontal="left" vertical="center"/>
    </xf>
    <xf numFmtId="0" fontId="397" fillId="0" borderId="0" xfId="0" applyFont="1" applyAlignment="1">
      <alignment horizontal="left" vertical="center"/>
    </xf>
    <xf numFmtId="0" fontId="385" fillId="0" borderId="0" xfId="0" applyFont="1" applyAlignment="1">
      <alignment horizontal="center" vertical="center"/>
    </xf>
    <xf numFmtId="0" fontId="385" fillId="36" borderId="10" xfId="0" applyFont="1" applyFill="1" applyBorder="1" applyAlignment="1">
      <alignment horizontal="center" vertical="center"/>
    </xf>
    <xf numFmtId="49" fontId="398" fillId="36" borderId="32" xfId="0" applyNumberFormat="1" applyFont="1" applyFill="1" applyBorder="1" applyAlignment="1">
      <alignment horizontal="center" vertical="center" wrapText="1"/>
    </xf>
    <xf numFmtId="164" fontId="399" fillId="46" borderId="10" xfId="0" applyNumberFormat="1" applyFont="1" applyFill="1" applyBorder="1" applyAlignment="1">
      <alignment horizontal="right" vertical="center"/>
    </xf>
    <xf numFmtId="164" fontId="399" fillId="44" borderId="10" xfId="0" applyNumberFormat="1" applyFont="1" applyFill="1" applyBorder="1" applyAlignment="1">
      <alignment horizontal="right" vertical="center"/>
    </xf>
    <xf numFmtId="3" fontId="400" fillId="34" borderId="56" xfId="0" applyNumberFormat="1" applyFont="1" applyFill="1" applyBorder="1" applyAlignment="1">
      <alignment horizontal="right" vertical="center"/>
    </xf>
    <xf numFmtId="164" fontId="399" fillId="0" borderId="10" xfId="0" applyNumberFormat="1" applyFont="1" applyFill="1" applyBorder="1" applyAlignment="1">
      <alignment horizontal="right" vertical="center"/>
    </xf>
    <xf numFmtId="3" fontId="400" fillId="34" borderId="27" xfId="0" applyNumberFormat="1" applyFont="1" applyFill="1" applyBorder="1" applyAlignment="1">
      <alignment horizontal="right" vertical="center"/>
    </xf>
    <xf numFmtId="3" fontId="400" fillId="34" borderId="65" xfId="0" applyNumberFormat="1" applyFont="1" applyFill="1" applyBorder="1" applyAlignment="1">
      <alignment horizontal="right" vertical="center"/>
    </xf>
    <xf numFmtId="3" fontId="400" fillId="34" borderId="73" xfId="0" applyNumberFormat="1" applyFont="1" applyFill="1" applyBorder="1" applyAlignment="1">
      <alignment horizontal="right" vertical="center"/>
    </xf>
    <xf numFmtId="3" fontId="400" fillId="34" borderId="28" xfId="0" applyNumberFormat="1" applyFont="1" applyFill="1" applyBorder="1" applyAlignment="1">
      <alignment horizontal="right" vertical="center"/>
    </xf>
    <xf numFmtId="3" fontId="400" fillId="34" borderId="51" xfId="0" applyNumberFormat="1" applyFont="1" applyFill="1" applyBorder="1" applyAlignment="1">
      <alignment horizontal="right" vertical="center"/>
    </xf>
    <xf numFmtId="164" fontId="401" fillId="46" borderId="12" xfId="0" applyNumberFormat="1" applyFont="1" applyFill="1" applyBorder="1" applyAlignment="1">
      <alignment horizontal="right" vertical="center"/>
    </xf>
    <xf numFmtId="164" fontId="399" fillId="44" borderId="12" xfId="0" applyNumberFormat="1" applyFont="1" applyFill="1" applyBorder="1" applyAlignment="1">
      <alignment horizontal="right" vertical="center"/>
    </xf>
    <xf numFmtId="164" fontId="401" fillId="0" borderId="35" xfId="0" applyNumberFormat="1" applyFont="1" applyBorder="1" applyAlignment="1">
      <alignment horizontal="right" vertical="center"/>
    </xf>
    <xf numFmtId="164" fontId="401" fillId="0" borderId="34" xfId="0" applyNumberFormat="1" applyFont="1" applyBorder="1" applyAlignment="1">
      <alignment horizontal="right" vertical="center"/>
    </xf>
    <xf numFmtId="164" fontId="399" fillId="46" borderId="12" xfId="0" applyNumberFormat="1" applyFont="1" applyFill="1" applyBorder="1" applyAlignment="1">
      <alignment horizontal="right" vertical="center"/>
    </xf>
    <xf numFmtId="164" fontId="399" fillId="0" borderId="12" xfId="0" applyNumberFormat="1" applyFont="1" applyFill="1" applyBorder="1" applyAlignment="1">
      <alignment horizontal="right" vertical="center"/>
    </xf>
    <xf numFmtId="164" fontId="401" fillId="0" borderId="27" xfId="0" applyNumberFormat="1" applyFont="1" applyBorder="1" applyAlignment="1">
      <alignment horizontal="right" vertical="center"/>
    </xf>
    <xf numFmtId="164" fontId="401" fillId="38" borderId="12" xfId="0" applyNumberFormat="1" applyFont="1" applyFill="1" applyBorder="1" applyAlignment="1">
      <alignment horizontal="right" vertical="center"/>
    </xf>
    <xf numFmtId="164" fontId="401" fillId="0" borderId="33" xfId="0" applyNumberFormat="1" applyFont="1" applyBorder="1" applyAlignment="1">
      <alignment horizontal="right" vertical="center"/>
    </xf>
    <xf numFmtId="164" fontId="401" fillId="0" borderId="40" xfId="0" applyNumberFormat="1" applyFont="1" applyBorder="1" applyAlignment="1">
      <alignment horizontal="right" vertical="center"/>
    </xf>
    <xf numFmtId="164" fontId="399" fillId="36" borderId="26" xfId="0" applyNumberFormat="1" applyFont="1" applyFill="1" applyBorder="1" applyAlignment="1">
      <alignment horizontal="right" vertical="center"/>
    </xf>
    <xf numFmtId="0" fontId="402" fillId="0" borderId="0" xfId="0" applyFont="1" applyAlignment="1">
      <alignment/>
    </xf>
    <xf numFmtId="0" fontId="47" fillId="0" borderId="0" xfId="0" applyFont="1" applyBorder="1" applyAlignment="1">
      <alignment horizontal="left" vertical="center"/>
    </xf>
    <xf numFmtId="164" fontId="403" fillId="0" borderId="12" xfId="0" applyNumberFormat="1" applyFont="1" applyBorder="1" applyAlignment="1">
      <alignment horizontal="center" vertical="center"/>
    </xf>
    <xf numFmtId="164" fontId="404" fillId="0" borderId="12" xfId="0" applyNumberFormat="1" applyFont="1" applyBorder="1" applyAlignment="1">
      <alignment horizontal="center" vertical="center"/>
    </xf>
    <xf numFmtId="0" fontId="221" fillId="0" borderId="66" xfId="0" applyNumberFormat="1" applyFont="1" applyBorder="1" applyAlignment="1">
      <alignment horizontal="center" vertical="center"/>
    </xf>
    <xf numFmtId="0" fontId="221" fillId="0" borderId="12" xfId="0" applyNumberFormat="1" applyFont="1" applyBorder="1" applyAlignment="1">
      <alignment horizontal="center" vertical="center"/>
    </xf>
    <xf numFmtId="0" fontId="397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405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49" fontId="79" fillId="36" borderId="41" xfId="0" applyNumberFormat="1" applyFont="1" applyFill="1" applyBorder="1" applyAlignment="1">
      <alignment horizontal="center" vertical="center" wrapText="1"/>
    </xf>
    <xf numFmtId="164" fontId="80" fillId="46" borderId="12" xfId="0" applyNumberFormat="1" applyFont="1" applyFill="1" applyBorder="1" applyAlignment="1">
      <alignment horizontal="right" vertical="center"/>
    </xf>
    <xf numFmtId="164" fontId="80" fillId="44" borderId="12" xfId="0" applyNumberFormat="1" applyFont="1" applyFill="1" applyBorder="1" applyAlignment="1">
      <alignment horizontal="right" vertical="center"/>
    </xf>
    <xf numFmtId="3" fontId="81" fillId="34" borderId="12" xfId="0" applyNumberFormat="1" applyFont="1" applyFill="1" applyBorder="1" applyAlignment="1">
      <alignment horizontal="right" vertical="center"/>
    </xf>
    <xf numFmtId="164" fontId="80" fillId="0" borderId="12" xfId="0" applyNumberFormat="1" applyFont="1" applyFill="1" applyBorder="1" applyAlignment="1">
      <alignment horizontal="right" vertical="center"/>
    </xf>
    <xf numFmtId="3" fontId="81" fillId="34" borderId="32" xfId="0" applyNumberFormat="1" applyFont="1" applyFill="1" applyBorder="1" applyAlignment="1">
      <alignment horizontal="right" vertical="center"/>
    </xf>
    <xf numFmtId="3" fontId="81" fillId="34" borderId="27" xfId="0" applyNumberFormat="1" applyFont="1" applyFill="1" applyBorder="1" applyAlignment="1">
      <alignment horizontal="right" vertical="center"/>
    </xf>
    <xf numFmtId="3" fontId="81" fillId="34" borderId="66" xfId="0" applyNumberFormat="1" applyFont="1" applyFill="1" applyBorder="1" applyAlignment="1">
      <alignment horizontal="right" vertical="center"/>
    </xf>
    <xf numFmtId="3" fontId="81" fillId="34" borderId="34" xfId="0" applyNumberFormat="1" applyFont="1" applyFill="1" applyBorder="1" applyAlignment="1">
      <alignment horizontal="right" vertical="center"/>
    </xf>
    <xf numFmtId="3" fontId="81" fillId="34" borderId="35" xfId="0" applyNumberFormat="1" applyFont="1" applyFill="1" applyBorder="1" applyAlignment="1">
      <alignment horizontal="right" vertical="center"/>
    </xf>
    <xf numFmtId="3" fontId="400" fillId="34" borderId="12" xfId="0" applyNumberFormat="1" applyFont="1" applyFill="1" applyBorder="1" applyAlignment="1">
      <alignment horizontal="right" vertical="center"/>
    </xf>
    <xf numFmtId="164" fontId="82" fillId="46" borderId="69" xfId="0" applyNumberFormat="1" applyFont="1" applyFill="1" applyBorder="1" applyAlignment="1">
      <alignment horizontal="right" vertical="center"/>
    </xf>
    <xf numFmtId="164" fontId="80" fillId="44" borderId="11" xfId="0" applyNumberFormat="1" applyFont="1" applyFill="1" applyBorder="1" applyAlignment="1">
      <alignment horizontal="right" vertical="center"/>
    </xf>
    <xf numFmtId="164" fontId="82" fillId="0" borderId="82" xfId="0" applyNumberFormat="1" applyFont="1" applyBorder="1" applyAlignment="1">
      <alignment horizontal="right" vertical="center"/>
    </xf>
    <xf numFmtId="164" fontId="82" fillId="0" borderId="76" xfId="0" applyNumberFormat="1" applyFont="1" applyBorder="1" applyAlignment="1">
      <alignment horizontal="right" vertical="center"/>
    </xf>
    <xf numFmtId="164" fontId="80" fillId="46" borderId="11" xfId="0" applyNumberFormat="1" applyFont="1" applyFill="1" applyBorder="1" applyAlignment="1">
      <alignment horizontal="right" vertical="center"/>
    </xf>
    <xf numFmtId="164" fontId="80" fillId="0" borderId="11" xfId="0" applyNumberFormat="1" applyFont="1" applyFill="1" applyBorder="1" applyAlignment="1">
      <alignment horizontal="right" vertical="center"/>
    </xf>
    <xf numFmtId="164" fontId="82" fillId="0" borderId="79" xfId="0" applyNumberFormat="1" applyFont="1" applyBorder="1" applyAlignment="1">
      <alignment horizontal="right" vertical="center"/>
    </xf>
    <xf numFmtId="164" fontId="82" fillId="38" borderId="12" xfId="0" applyNumberFormat="1" applyFont="1" applyFill="1" applyBorder="1" applyAlignment="1">
      <alignment horizontal="right" vertical="center"/>
    </xf>
    <xf numFmtId="164" fontId="82" fillId="0" borderId="0" xfId="0" applyNumberFormat="1" applyFont="1" applyBorder="1" applyAlignment="1">
      <alignment horizontal="right" vertical="center"/>
    </xf>
    <xf numFmtId="164" fontId="80" fillId="36" borderId="26" xfId="0" applyNumberFormat="1" applyFont="1" applyFill="1" applyBorder="1" applyAlignment="1">
      <alignment horizontal="right" vertical="center"/>
    </xf>
    <xf numFmtId="164" fontId="83" fillId="0" borderId="12" xfId="0" applyNumberFormat="1" applyFont="1" applyBorder="1" applyAlignment="1">
      <alignment horizontal="left" vertical="center"/>
    </xf>
    <xf numFmtId="10" fontId="67" fillId="0" borderId="0" xfId="0" applyNumberFormat="1" applyFont="1" applyBorder="1" applyAlignment="1">
      <alignment horizontal="center" vertical="center"/>
    </xf>
    <xf numFmtId="0" fontId="405" fillId="0" borderId="0" xfId="0" applyFont="1" applyAlignment="1">
      <alignment/>
    </xf>
    <xf numFmtId="0" fontId="385" fillId="36" borderId="11" xfId="0" applyFont="1" applyFill="1" applyBorder="1" applyAlignment="1">
      <alignment horizontal="center" vertical="center"/>
    </xf>
    <xf numFmtId="164" fontId="399" fillId="46" borderId="38" xfId="0" applyNumberFormat="1" applyFont="1" applyFill="1" applyBorder="1" applyAlignment="1">
      <alignment horizontal="right" vertical="center"/>
    </xf>
    <xf numFmtId="164" fontId="399" fillId="44" borderId="38" xfId="0" applyNumberFormat="1" applyFont="1" applyFill="1" applyBorder="1" applyAlignment="1">
      <alignment horizontal="right" vertical="center"/>
    </xf>
    <xf numFmtId="3" fontId="400" fillId="34" borderId="57" xfId="0" applyNumberFormat="1" applyFont="1" applyFill="1" applyBorder="1" applyAlignment="1">
      <alignment horizontal="right" vertical="center"/>
    </xf>
    <xf numFmtId="164" fontId="399" fillId="0" borderId="38" xfId="0" applyNumberFormat="1" applyFont="1" applyFill="1" applyBorder="1" applyAlignment="1">
      <alignment horizontal="right" vertical="center"/>
    </xf>
    <xf numFmtId="3" fontId="400" fillId="34" borderId="60" xfId="0" applyNumberFormat="1" applyFont="1" applyFill="1" applyBorder="1" applyAlignment="1">
      <alignment horizontal="right" vertical="center"/>
    </xf>
    <xf numFmtId="3" fontId="400" fillId="34" borderId="63" xfId="0" applyNumberFormat="1" applyFont="1" applyFill="1" applyBorder="1" applyAlignment="1">
      <alignment horizontal="right" vertical="center"/>
    </xf>
    <xf numFmtId="3" fontId="400" fillId="34" borderId="67" xfId="0" applyNumberFormat="1" applyFont="1" applyFill="1" applyBorder="1" applyAlignment="1">
      <alignment horizontal="right" vertical="center"/>
    </xf>
    <xf numFmtId="3" fontId="400" fillId="34" borderId="74" xfId="0" applyNumberFormat="1" applyFont="1" applyFill="1" applyBorder="1" applyAlignment="1">
      <alignment horizontal="right" vertical="center"/>
    </xf>
    <xf numFmtId="3" fontId="400" fillId="34" borderId="80" xfId="0" applyNumberFormat="1" applyFont="1" applyFill="1" applyBorder="1" applyAlignment="1">
      <alignment horizontal="right" vertical="center"/>
    </xf>
    <xf numFmtId="164" fontId="401" fillId="46" borderId="10" xfId="0" applyNumberFormat="1" applyFont="1" applyFill="1" applyBorder="1" applyAlignment="1">
      <alignment horizontal="right" vertical="center"/>
    </xf>
    <xf numFmtId="164" fontId="401" fillId="0" borderId="51" xfId="0" applyNumberFormat="1" applyFont="1" applyBorder="1" applyAlignment="1">
      <alignment horizontal="right" vertical="center"/>
    </xf>
    <xf numFmtId="164" fontId="401" fillId="0" borderId="73" xfId="0" applyNumberFormat="1" applyFont="1" applyBorder="1" applyAlignment="1">
      <alignment horizontal="right" vertical="center"/>
    </xf>
    <xf numFmtId="164" fontId="401" fillId="0" borderId="28" xfId="0" applyNumberFormat="1" applyFont="1" applyBorder="1" applyAlignment="1">
      <alignment horizontal="right" vertical="center"/>
    </xf>
    <xf numFmtId="164" fontId="401" fillId="0" borderId="65" xfId="0" applyNumberFormat="1" applyFont="1" applyBorder="1" applyAlignment="1">
      <alignment horizontal="right" vertical="center"/>
    </xf>
    <xf numFmtId="164" fontId="401" fillId="0" borderId="23" xfId="0" applyNumberFormat="1" applyFont="1" applyBorder="1" applyAlignment="1">
      <alignment horizontal="right" vertical="center"/>
    </xf>
    <xf numFmtId="164" fontId="84" fillId="0" borderId="12" xfId="0" applyNumberFormat="1" applyFont="1" applyBorder="1" applyAlignment="1">
      <alignment horizontal="left" vertical="center"/>
    </xf>
    <xf numFmtId="0" fontId="406" fillId="0" borderId="0" xfId="0" applyFont="1" applyBorder="1" applyAlignment="1">
      <alignment horizontal="center" vertical="center"/>
    </xf>
    <xf numFmtId="3" fontId="400" fillId="34" borderId="11" xfId="0" applyNumberFormat="1" applyFont="1" applyFill="1" applyBorder="1" applyAlignment="1">
      <alignment horizontal="right" vertical="center"/>
    </xf>
    <xf numFmtId="3" fontId="400" fillId="34" borderId="59" xfId="0" applyNumberFormat="1" applyFont="1" applyFill="1" applyBorder="1" applyAlignment="1">
      <alignment horizontal="right" vertical="center"/>
    </xf>
    <xf numFmtId="3" fontId="400" fillId="34" borderId="47" xfId="0" applyNumberFormat="1" applyFont="1" applyFill="1" applyBorder="1" applyAlignment="1">
      <alignment horizontal="right" vertical="center"/>
    </xf>
    <xf numFmtId="3" fontId="400" fillId="34" borderId="69" xfId="0" applyNumberFormat="1" applyFont="1" applyFill="1" applyBorder="1" applyAlignment="1">
      <alignment horizontal="right" vertical="center"/>
    </xf>
    <xf numFmtId="3" fontId="400" fillId="34" borderId="76" xfId="0" applyNumberFormat="1" applyFont="1" applyFill="1" applyBorder="1" applyAlignment="1">
      <alignment horizontal="right" vertical="center"/>
    </xf>
    <xf numFmtId="3" fontId="400" fillId="34" borderId="79" xfId="0" applyNumberFormat="1" applyFont="1" applyFill="1" applyBorder="1" applyAlignment="1">
      <alignment horizontal="right" vertical="center"/>
    </xf>
    <xf numFmtId="3" fontId="400" fillId="34" borderId="82" xfId="0" applyNumberFormat="1" applyFont="1" applyFill="1" applyBorder="1" applyAlignment="1">
      <alignment horizontal="right" vertical="center"/>
    </xf>
    <xf numFmtId="164" fontId="401" fillId="46" borderId="11" xfId="0" applyNumberFormat="1" applyFont="1" applyFill="1" applyBorder="1" applyAlignment="1">
      <alignment horizontal="right" vertical="center"/>
    </xf>
    <xf numFmtId="164" fontId="399" fillId="44" borderId="11" xfId="0" applyNumberFormat="1" applyFont="1" applyFill="1" applyBorder="1" applyAlignment="1">
      <alignment horizontal="right" vertical="center"/>
    </xf>
    <xf numFmtId="164" fontId="401" fillId="0" borderId="82" xfId="0" applyNumberFormat="1" applyFont="1" applyBorder="1" applyAlignment="1">
      <alignment horizontal="right" vertical="center"/>
    </xf>
    <xf numFmtId="164" fontId="407" fillId="0" borderId="76" xfId="0" applyNumberFormat="1" applyFont="1" applyBorder="1" applyAlignment="1">
      <alignment horizontal="right" vertical="center"/>
    </xf>
    <xf numFmtId="164" fontId="399" fillId="46" borderId="11" xfId="0" applyNumberFormat="1" applyFont="1" applyFill="1" applyBorder="1" applyAlignment="1">
      <alignment horizontal="right" vertical="center"/>
    </xf>
    <xf numFmtId="164" fontId="399" fillId="0" borderId="11" xfId="0" applyNumberFormat="1" applyFont="1" applyFill="1" applyBorder="1" applyAlignment="1">
      <alignment horizontal="right" vertical="center"/>
    </xf>
    <xf numFmtId="164" fontId="401" fillId="0" borderId="79" xfId="0" applyNumberFormat="1" applyFont="1" applyBorder="1" applyAlignment="1">
      <alignment horizontal="right" vertical="center"/>
    </xf>
    <xf numFmtId="164" fontId="401" fillId="0" borderId="76" xfId="0" applyNumberFormat="1" applyFont="1" applyBorder="1" applyAlignment="1">
      <alignment horizontal="right" vertical="center"/>
    </xf>
    <xf numFmtId="164" fontId="401" fillId="0" borderId="0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0" fontId="385" fillId="0" borderId="0" xfId="0" applyFont="1" applyBorder="1" applyAlignment="1">
      <alignment horizontal="center" vertical="center"/>
    </xf>
    <xf numFmtId="0" fontId="408" fillId="0" borderId="0" xfId="0" applyFont="1" applyAlignment="1">
      <alignment horizontal="left" vertical="center"/>
    </xf>
    <xf numFmtId="0" fontId="409" fillId="0" borderId="0" xfId="0" applyFont="1" applyAlignment="1">
      <alignment horizontal="left" vertical="center"/>
    </xf>
    <xf numFmtId="0" fontId="375" fillId="0" borderId="0" xfId="0" applyFont="1" applyAlignment="1">
      <alignment horizontal="center" vertical="center"/>
    </xf>
    <xf numFmtId="0" fontId="375" fillId="36" borderId="37" xfId="0" applyFont="1" applyFill="1" applyBorder="1" applyAlignment="1">
      <alignment horizontal="center" vertical="center"/>
    </xf>
    <xf numFmtId="49" fontId="410" fillId="36" borderId="54" xfId="0" applyNumberFormat="1" applyFont="1" applyFill="1" applyBorder="1" applyAlignment="1">
      <alignment horizontal="center" vertical="center" wrapText="1"/>
    </xf>
    <xf numFmtId="164" fontId="411" fillId="46" borderId="12" xfId="0" applyNumberFormat="1" applyFont="1" applyFill="1" applyBorder="1" applyAlignment="1">
      <alignment horizontal="right" vertical="center"/>
    </xf>
    <xf numFmtId="164" fontId="411" fillId="44" borderId="12" xfId="0" applyNumberFormat="1" applyFont="1" applyFill="1" applyBorder="1" applyAlignment="1">
      <alignment horizontal="right" vertical="center"/>
    </xf>
    <xf numFmtId="3" fontId="412" fillId="34" borderId="58" xfId="0" applyNumberFormat="1" applyFont="1" applyFill="1" applyBorder="1" applyAlignment="1">
      <alignment horizontal="right" vertical="center"/>
    </xf>
    <xf numFmtId="164" fontId="411" fillId="0" borderId="12" xfId="0" applyNumberFormat="1" applyFont="1" applyFill="1" applyBorder="1" applyAlignment="1">
      <alignment horizontal="right" vertical="center"/>
    </xf>
    <xf numFmtId="3" fontId="412" fillId="34" borderId="61" xfId="0" applyNumberFormat="1" applyFont="1" applyFill="1" applyBorder="1" applyAlignment="1">
      <alignment horizontal="right" vertical="center"/>
    </xf>
    <xf numFmtId="3" fontId="412" fillId="34" borderId="47" xfId="0" applyNumberFormat="1" applyFont="1" applyFill="1" applyBorder="1" applyAlignment="1">
      <alignment horizontal="right" vertical="center"/>
    </xf>
    <xf numFmtId="3" fontId="412" fillId="34" borderId="70" xfId="0" applyNumberFormat="1" applyFont="1" applyFill="1" applyBorder="1" applyAlignment="1">
      <alignment horizontal="right" vertical="center"/>
    </xf>
    <xf numFmtId="3" fontId="412" fillId="34" borderId="46" xfId="0" applyNumberFormat="1" applyFont="1" applyFill="1" applyBorder="1" applyAlignment="1">
      <alignment horizontal="right" vertical="center"/>
    </xf>
    <xf numFmtId="3" fontId="412" fillId="34" borderId="43" xfId="0" applyNumberFormat="1" applyFont="1" applyFill="1" applyBorder="1" applyAlignment="1">
      <alignment horizontal="right" vertical="center"/>
    </xf>
    <xf numFmtId="3" fontId="412" fillId="34" borderId="42" xfId="0" applyNumberFormat="1" applyFont="1" applyFill="1" applyBorder="1" applyAlignment="1">
      <alignment horizontal="right" vertical="center"/>
    </xf>
    <xf numFmtId="164" fontId="407" fillId="46" borderId="37" xfId="0" applyNumberFormat="1" applyFont="1" applyFill="1" applyBorder="1" applyAlignment="1">
      <alignment horizontal="right" vertical="center"/>
    </xf>
    <xf numFmtId="164" fontId="411" fillId="44" borderId="37" xfId="0" applyNumberFormat="1" applyFont="1" applyFill="1" applyBorder="1" applyAlignment="1">
      <alignment horizontal="right" vertical="center"/>
    </xf>
    <xf numFmtId="164" fontId="407" fillId="0" borderId="48" xfId="0" applyNumberFormat="1" applyFont="1" applyBorder="1" applyAlignment="1">
      <alignment horizontal="right" vertical="center"/>
    </xf>
    <xf numFmtId="164" fontId="407" fillId="0" borderId="49" xfId="0" applyNumberFormat="1" applyFont="1" applyBorder="1" applyAlignment="1">
      <alignment horizontal="right" vertical="center"/>
    </xf>
    <xf numFmtId="164" fontId="411" fillId="46" borderId="37" xfId="0" applyNumberFormat="1" applyFont="1" applyFill="1" applyBorder="1" applyAlignment="1">
      <alignment horizontal="right" vertical="center"/>
    </xf>
    <xf numFmtId="164" fontId="411" fillId="0" borderId="37" xfId="0" applyNumberFormat="1" applyFont="1" applyFill="1" applyBorder="1" applyAlignment="1">
      <alignment horizontal="right" vertical="center"/>
    </xf>
    <xf numFmtId="164" fontId="407" fillId="0" borderId="47" xfId="0" applyNumberFormat="1" applyFont="1" applyBorder="1" applyAlignment="1">
      <alignment horizontal="right" vertical="center"/>
    </xf>
    <xf numFmtId="164" fontId="407" fillId="38" borderId="12" xfId="0" applyNumberFormat="1" applyFont="1" applyFill="1" applyBorder="1" applyAlignment="1">
      <alignment horizontal="right" vertical="center"/>
    </xf>
    <xf numFmtId="164" fontId="407" fillId="0" borderId="50" xfId="0" applyNumberFormat="1" applyFont="1" applyBorder="1" applyAlignment="1">
      <alignment horizontal="right" vertical="center"/>
    </xf>
    <xf numFmtId="164" fontId="407" fillId="0" borderId="91" xfId="0" applyNumberFormat="1" applyFont="1" applyBorder="1" applyAlignment="1">
      <alignment horizontal="right" vertical="center"/>
    </xf>
    <xf numFmtId="164" fontId="411" fillId="36" borderId="26" xfId="0" applyNumberFormat="1" applyFont="1" applyFill="1" applyBorder="1" applyAlignment="1">
      <alignment horizontal="right" vertical="center"/>
    </xf>
    <xf numFmtId="0" fontId="409" fillId="0" borderId="0" xfId="0" applyFont="1" applyAlignment="1">
      <alignment/>
    </xf>
    <xf numFmtId="0" fontId="413" fillId="0" borderId="0" xfId="0" applyFont="1" applyAlignment="1">
      <alignment horizontal="left" vertical="center"/>
    </xf>
    <xf numFmtId="0" fontId="414" fillId="0" borderId="0" xfId="0" applyFont="1" applyAlignment="1">
      <alignment horizontal="left" vertical="center"/>
    </xf>
    <xf numFmtId="0" fontId="380" fillId="0" borderId="0" xfId="0" applyFont="1" applyAlignment="1">
      <alignment horizontal="center" vertical="center"/>
    </xf>
    <xf numFmtId="0" fontId="380" fillId="36" borderId="11" xfId="0" applyFont="1" applyFill="1" applyBorder="1" applyAlignment="1">
      <alignment horizontal="center" vertical="center"/>
    </xf>
    <xf numFmtId="49" fontId="415" fillId="36" borderId="37" xfId="0" applyNumberFormat="1" applyFont="1" applyFill="1" applyBorder="1" applyAlignment="1">
      <alignment horizontal="center" vertical="center" wrapText="1"/>
    </xf>
    <xf numFmtId="164" fontId="416" fillId="46" borderId="12" xfId="0" applyNumberFormat="1" applyFont="1" applyFill="1" applyBorder="1" applyAlignment="1">
      <alignment horizontal="right" vertical="center"/>
    </xf>
    <xf numFmtId="164" fontId="416" fillId="44" borderId="12" xfId="0" applyNumberFormat="1" applyFont="1" applyFill="1" applyBorder="1" applyAlignment="1">
      <alignment horizontal="right" vertical="center"/>
    </xf>
    <xf numFmtId="3" fontId="417" fillId="34" borderId="37" xfId="0" applyNumberFormat="1" applyFont="1" applyFill="1" applyBorder="1" applyAlignment="1">
      <alignment horizontal="right" vertical="center"/>
    </xf>
    <xf numFmtId="164" fontId="416" fillId="0" borderId="12" xfId="0" applyNumberFormat="1" applyFont="1" applyFill="1" applyBorder="1" applyAlignment="1">
      <alignment horizontal="right" vertical="center"/>
    </xf>
    <xf numFmtId="3" fontId="417" fillId="34" borderId="62" xfId="0" applyNumberFormat="1" applyFont="1" applyFill="1" applyBorder="1" applyAlignment="1">
      <alignment horizontal="right" vertical="center"/>
    </xf>
    <xf numFmtId="3" fontId="417" fillId="34" borderId="47" xfId="0" applyNumberFormat="1" applyFont="1" applyFill="1" applyBorder="1" applyAlignment="1">
      <alignment horizontal="right" vertical="center"/>
    </xf>
    <xf numFmtId="3" fontId="417" fillId="34" borderId="71" xfId="0" applyNumberFormat="1" applyFont="1" applyFill="1" applyBorder="1" applyAlignment="1">
      <alignment horizontal="right" vertical="center"/>
    </xf>
    <xf numFmtId="3" fontId="400" fillId="34" borderId="49" xfId="0" applyNumberFormat="1" applyFont="1" applyFill="1" applyBorder="1" applyAlignment="1">
      <alignment horizontal="right" vertical="center"/>
    </xf>
    <xf numFmtId="3" fontId="417" fillId="34" borderId="49" xfId="0" applyNumberFormat="1" applyFont="1" applyFill="1" applyBorder="1" applyAlignment="1">
      <alignment horizontal="right" vertical="center"/>
    </xf>
    <xf numFmtId="3" fontId="417" fillId="34" borderId="48" xfId="0" applyNumberFormat="1" applyFont="1" applyFill="1" applyBorder="1" applyAlignment="1">
      <alignment horizontal="right" vertical="center"/>
    </xf>
    <xf numFmtId="164" fontId="418" fillId="46" borderId="37" xfId="0" applyNumberFormat="1" applyFont="1" applyFill="1" applyBorder="1" applyAlignment="1">
      <alignment horizontal="right" vertical="center"/>
    </xf>
    <xf numFmtId="164" fontId="416" fillId="44" borderId="37" xfId="0" applyNumberFormat="1" applyFont="1" applyFill="1" applyBorder="1" applyAlignment="1">
      <alignment horizontal="right" vertical="center"/>
    </xf>
    <xf numFmtId="164" fontId="418" fillId="0" borderId="48" xfId="0" applyNumberFormat="1" applyFont="1" applyBorder="1" applyAlignment="1">
      <alignment horizontal="right" vertical="center"/>
    </xf>
    <xf numFmtId="164" fontId="418" fillId="0" borderId="49" xfId="0" applyNumberFormat="1" applyFont="1" applyBorder="1" applyAlignment="1">
      <alignment horizontal="right" vertical="center"/>
    </xf>
    <xf numFmtId="164" fontId="416" fillId="46" borderId="37" xfId="0" applyNumberFormat="1" applyFont="1" applyFill="1" applyBorder="1" applyAlignment="1">
      <alignment horizontal="right" vertical="center"/>
    </xf>
    <xf numFmtId="164" fontId="416" fillId="0" borderId="37" xfId="0" applyNumberFormat="1" applyFont="1" applyFill="1" applyBorder="1" applyAlignment="1">
      <alignment horizontal="right" vertical="center"/>
    </xf>
    <xf numFmtId="164" fontId="418" fillId="0" borderId="47" xfId="0" applyNumberFormat="1" applyFont="1" applyBorder="1" applyAlignment="1">
      <alignment horizontal="right" vertical="center"/>
    </xf>
    <xf numFmtId="164" fontId="418" fillId="38" borderId="12" xfId="0" applyNumberFormat="1" applyFont="1" applyFill="1" applyBorder="1" applyAlignment="1">
      <alignment horizontal="right" vertical="center"/>
    </xf>
    <xf numFmtId="164" fontId="418" fillId="0" borderId="50" xfId="0" applyNumberFormat="1" applyFont="1" applyBorder="1" applyAlignment="1">
      <alignment horizontal="right" vertical="center"/>
    </xf>
    <xf numFmtId="164" fontId="418" fillId="0" borderId="91" xfId="0" applyNumberFormat="1" applyFont="1" applyBorder="1" applyAlignment="1">
      <alignment horizontal="right" vertical="center"/>
    </xf>
    <xf numFmtId="164" fontId="416" fillId="36" borderId="26" xfId="0" applyNumberFormat="1" applyFont="1" applyFill="1" applyBorder="1" applyAlignment="1">
      <alignment horizontal="right" vertical="center"/>
    </xf>
    <xf numFmtId="0" fontId="414" fillId="0" borderId="0" xfId="0" applyFont="1" applyAlignment="1">
      <alignment/>
    </xf>
    <xf numFmtId="0" fontId="419" fillId="0" borderId="0" xfId="0" applyFont="1" applyAlignment="1">
      <alignment horizontal="left" vertical="center"/>
    </xf>
    <xf numFmtId="0" fontId="420" fillId="0" borderId="0" xfId="0" applyFont="1" applyAlignment="1">
      <alignment horizontal="left" vertical="center"/>
    </xf>
    <xf numFmtId="0" fontId="390" fillId="0" borderId="0" xfId="0" applyFont="1" applyAlignment="1">
      <alignment horizontal="center" vertical="center"/>
    </xf>
    <xf numFmtId="0" fontId="221" fillId="50" borderId="69" xfId="0" applyFont="1" applyFill="1" applyBorder="1" applyAlignment="1">
      <alignment horizontal="center" vertical="center"/>
    </xf>
    <xf numFmtId="0" fontId="390" fillId="36" borderId="11" xfId="0" applyFont="1" applyFill="1" applyBorder="1" applyAlignment="1">
      <alignment horizontal="center" vertical="center"/>
    </xf>
    <xf numFmtId="49" fontId="421" fillId="36" borderId="55" xfId="0" applyNumberFormat="1" applyFont="1" applyFill="1" applyBorder="1" applyAlignment="1">
      <alignment horizontal="center" vertical="center" wrapText="1"/>
    </xf>
    <xf numFmtId="164" fontId="422" fillId="46" borderId="12" xfId="0" applyNumberFormat="1" applyFont="1" applyFill="1" applyBorder="1" applyAlignment="1">
      <alignment horizontal="right" vertical="center"/>
    </xf>
    <xf numFmtId="164" fontId="422" fillId="44" borderId="12" xfId="0" applyNumberFormat="1" applyFont="1" applyFill="1" applyBorder="1" applyAlignment="1">
      <alignment horizontal="right" vertical="center"/>
    </xf>
    <xf numFmtId="3" fontId="423" fillId="34" borderId="59" xfId="0" applyNumberFormat="1" applyFont="1" applyFill="1" applyBorder="1" applyAlignment="1">
      <alignment horizontal="right" vertical="center"/>
    </xf>
    <xf numFmtId="164" fontId="422" fillId="0" borderId="12" xfId="0" applyNumberFormat="1" applyFont="1" applyFill="1" applyBorder="1" applyAlignment="1">
      <alignment horizontal="right" vertical="center"/>
    </xf>
    <xf numFmtId="3" fontId="423" fillId="34" borderId="43" xfId="0" applyNumberFormat="1" applyFont="1" applyFill="1" applyBorder="1" applyAlignment="1">
      <alignment horizontal="right" vertical="center"/>
    </xf>
    <xf numFmtId="3" fontId="423" fillId="34" borderId="0" xfId="0" applyNumberFormat="1" applyFont="1" applyFill="1" applyBorder="1" applyAlignment="1">
      <alignment horizontal="right" vertical="center"/>
    </xf>
    <xf numFmtId="3" fontId="423" fillId="34" borderId="76" xfId="0" applyNumberFormat="1" applyFont="1" applyFill="1" applyBorder="1" applyAlignment="1">
      <alignment horizontal="right" vertical="center"/>
    </xf>
    <xf numFmtId="3" fontId="423" fillId="34" borderId="79" xfId="0" applyNumberFormat="1" applyFont="1" applyFill="1" applyBorder="1" applyAlignment="1">
      <alignment horizontal="right" vertical="center"/>
    </xf>
    <xf numFmtId="3" fontId="423" fillId="34" borderId="82" xfId="0" applyNumberFormat="1" applyFont="1" applyFill="1" applyBorder="1" applyAlignment="1">
      <alignment horizontal="right" vertical="center"/>
    </xf>
    <xf numFmtId="164" fontId="424" fillId="46" borderId="11" xfId="0" applyNumberFormat="1" applyFont="1" applyFill="1" applyBorder="1" applyAlignment="1">
      <alignment horizontal="right" vertical="center"/>
    </xf>
    <xf numFmtId="164" fontId="422" fillId="44" borderId="11" xfId="0" applyNumberFormat="1" applyFont="1" applyFill="1" applyBorder="1" applyAlignment="1">
      <alignment horizontal="right" vertical="center"/>
    </xf>
    <xf numFmtId="164" fontId="424" fillId="0" borderId="82" xfId="0" applyNumberFormat="1" applyFont="1" applyBorder="1" applyAlignment="1">
      <alignment horizontal="right" vertical="center"/>
    </xf>
    <xf numFmtId="164" fontId="424" fillId="0" borderId="76" xfId="0" applyNumberFormat="1" applyFont="1" applyBorder="1" applyAlignment="1">
      <alignment horizontal="right" vertical="center"/>
    </xf>
    <xf numFmtId="164" fontId="422" fillId="46" borderId="11" xfId="0" applyNumberFormat="1" applyFont="1" applyFill="1" applyBorder="1" applyAlignment="1">
      <alignment horizontal="right" vertical="center"/>
    </xf>
    <xf numFmtId="164" fontId="422" fillId="0" borderId="11" xfId="0" applyNumberFormat="1" applyFont="1" applyFill="1" applyBorder="1" applyAlignment="1">
      <alignment horizontal="right" vertical="center"/>
    </xf>
    <xf numFmtId="164" fontId="424" fillId="0" borderId="79" xfId="0" applyNumberFormat="1" applyFont="1" applyBorder="1" applyAlignment="1">
      <alignment horizontal="right" vertical="center"/>
    </xf>
    <xf numFmtId="164" fontId="424" fillId="38" borderId="12" xfId="0" applyNumberFormat="1" applyFont="1" applyFill="1" applyBorder="1" applyAlignment="1">
      <alignment horizontal="right" vertical="center"/>
    </xf>
    <xf numFmtId="164" fontId="424" fillId="0" borderId="0" xfId="0" applyNumberFormat="1" applyFont="1" applyBorder="1" applyAlignment="1">
      <alignment horizontal="right" vertical="center"/>
    </xf>
    <xf numFmtId="164" fontId="422" fillId="36" borderId="26" xfId="0" applyNumberFormat="1" applyFont="1" applyFill="1" applyBorder="1" applyAlignment="1">
      <alignment horizontal="right" vertical="center"/>
    </xf>
    <xf numFmtId="0" fontId="420" fillId="0" borderId="0" xfId="0" applyFont="1" applyAlignment="1">
      <alignment/>
    </xf>
    <xf numFmtId="0" fontId="66" fillId="0" borderId="92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left" vertical="center"/>
    </xf>
    <xf numFmtId="0" fontId="407" fillId="0" borderId="11" xfId="0" applyFont="1" applyBorder="1" applyAlignment="1">
      <alignment horizontal="left" vertical="center"/>
    </xf>
    <xf numFmtId="0" fontId="418" fillId="0" borderId="11" xfId="0" applyFont="1" applyBorder="1" applyAlignment="1">
      <alignment horizontal="left" vertical="center"/>
    </xf>
    <xf numFmtId="0" fontId="401" fillId="0" borderId="11" xfId="0" applyFont="1" applyBorder="1" applyAlignment="1">
      <alignment horizontal="left" vertical="center"/>
    </xf>
    <xf numFmtId="0" fontId="424" fillId="0" borderId="11" xfId="0" applyFont="1" applyBorder="1" applyAlignment="1">
      <alignment horizontal="left" vertical="center"/>
    </xf>
    <xf numFmtId="0" fontId="87" fillId="0" borderId="0" xfId="0" applyFont="1" applyAlignment="1">
      <alignment vertical="center"/>
    </xf>
    <xf numFmtId="0" fontId="68" fillId="36" borderId="0" xfId="0" applyFont="1" applyFill="1" applyBorder="1" applyAlignment="1">
      <alignment horizontal="center" vertical="center"/>
    </xf>
    <xf numFmtId="164" fontId="82" fillId="38" borderId="31" xfId="0" applyNumberFormat="1" applyFont="1" applyFill="1" applyBorder="1" applyAlignment="1">
      <alignment horizontal="right" vertical="center"/>
    </xf>
    <xf numFmtId="164" fontId="82" fillId="44" borderId="31" xfId="0" applyNumberFormat="1" applyFont="1" applyFill="1" applyBorder="1" applyAlignment="1">
      <alignment horizontal="right" vertical="center"/>
    </xf>
    <xf numFmtId="164" fontId="82" fillId="34" borderId="31" xfId="0" applyNumberFormat="1" applyFont="1" applyFill="1" applyBorder="1" applyAlignment="1">
      <alignment horizontal="right" vertical="center"/>
    </xf>
    <xf numFmtId="164" fontId="82" fillId="0" borderId="31" xfId="0" applyNumberFormat="1" applyFont="1" applyFill="1" applyBorder="1" applyAlignment="1">
      <alignment horizontal="right" vertical="center"/>
    </xf>
    <xf numFmtId="3" fontId="425" fillId="0" borderId="31" xfId="0" applyNumberFormat="1" applyFont="1" applyBorder="1" applyAlignment="1">
      <alignment horizontal="right" vertical="center"/>
    </xf>
    <xf numFmtId="3" fontId="426" fillId="0" borderId="31" xfId="0" applyNumberFormat="1" applyFont="1" applyBorder="1" applyAlignment="1">
      <alignment horizontal="right" vertical="center"/>
    </xf>
    <xf numFmtId="3" fontId="427" fillId="0" borderId="31" xfId="0" applyNumberFormat="1" applyFont="1" applyBorder="1" applyAlignment="1">
      <alignment horizontal="right" vertical="center"/>
    </xf>
    <xf numFmtId="3" fontId="428" fillId="0" borderId="31" xfId="0" applyNumberFormat="1" applyFont="1" applyBorder="1" applyAlignment="1">
      <alignment horizontal="right" vertical="center"/>
    </xf>
    <xf numFmtId="3" fontId="429" fillId="0" borderId="31" xfId="0" applyNumberFormat="1" applyFont="1" applyBorder="1" applyAlignment="1">
      <alignment horizontal="right" vertical="center"/>
    </xf>
    <xf numFmtId="3" fontId="80" fillId="44" borderId="21" xfId="0" applyNumberFormat="1" applyFont="1" applyFill="1" applyBorder="1" applyAlignment="1">
      <alignment horizontal="right" vertical="center"/>
    </xf>
    <xf numFmtId="164" fontId="88" fillId="0" borderId="0" xfId="0" applyNumberFormat="1" applyFont="1" applyBorder="1" applyAlignment="1">
      <alignment horizontal="left" vertical="center"/>
    </xf>
    <xf numFmtId="167" fontId="8" fillId="0" borderId="12" xfId="0" applyNumberFormat="1" applyFont="1" applyFill="1" applyBorder="1" applyAlignment="1" applyProtection="1">
      <alignment horizontal="center" wrapText="1"/>
      <protection/>
    </xf>
    <xf numFmtId="164" fontId="430" fillId="37" borderId="12" xfId="0" applyNumberFormat="1" applyFont="1" applyFill="1" applyBorder="1" applyAlignment="1">
      <alignment horizontal="right" vertical="center"/>
    </xf>
    <xf numFmtId="164" fontId="430" fillId="38" borderId="53" xfId="0" applyNumberFormat="1" applyFont="1" applyFill="1" applyBorder="1" applyAlignment="1">
      <alignment horizontal="right" vertical="center"/>
    </xf>
    <xf numFmtId="164" fontId="431" fillId="0" borderId="95" xfId="0" applyNumberFormat="1" applyFont="1" applyBorder="1" applyAlignment="1">
      <alignment horizontal="right" vertical="center"/>
    </xf>
    <xf numFmtId="164" fontId="431" fillId="0" borderId="27" xfId="0" applyNumberFormat="1" applyFont="1" applyBorder="1" applyAlignment="1">
      <alignment horizontal="right" vertical="center"/>
    </xf>
    <xf numFmtId="164" fontId="431" fillId="0" borderId="87" xfId="0" applyNumberFormat="1" applyFont="1" applyBorder="1" applyAlignment="1">
      <alignment horizontal="right" vertical="center"/>
    </xf>
    <xf numFmtId="164" fontId="431" fillId="0" borderId="85" xfId="0" applyNumberFormat="1" applyFont="1" applyBorder="1" applyAlignment="1">
      <alignment horizontal="right" vertical="center"/>
    </xf>
    <xf numFmtId="164" fontId="430" fillId="38" borderId="12" xfId="0" applyNumberFormat="1" applyFont="1" applyFill="1" applyBorder="1" applyAlignment="1">
      <alignment horizontal="right" vertical="center"/>
    </xf>
    <xf numFmtId="164" fontId="431" fillId="0" borderId="89" xfId="0" applyNumberFormat="1" applyFont="1" applyBorder="1" applyAlignment="1">
      <alignment horizontal="right" vertical="center"/>
    </xf>
    <xf numFmtId="164" fontId="431" fillId="0" borderId="84" xfId="0" applyNumberFormat="1" applyFont="1" applyBorder="1" applyAlignment="1">
      <alignment horizontal="right" vertical="center"/>
    </xf>
    <xf numFmtId="164" fontId="430" fillId="39" borderId="56" xfId="0" applyNumberFormat="1" applyFont="1" applyFill="1" applyBorder="1" applyAlignment="1">
      <alignment horizontal="right" vertical="center"/>
    </xf>
    <xf numFmtId="164" fontId="432" fillId="38" borderId="12" xfId="0" applyNumberFormat="1" applyFont="1" applyFill="1" applyBorder="1" applyAlignment="1">
      <alignment horizontal="right" vertical="center"/>
    </xf>
    <xf numFmtId="164" fontId="432" fillId="37" borderId="12" xfId="0" applyNumberFormat="1" applyFont="1" applyFill="1" applyBorder="1" applyAlignment="1">
      <alignment horizontal="right" vertical="center"/>
    </xf>
    <xf numFmtId="164" fontId="430" fillId="36" borderId="26" xfId="0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164" fontId="431" fillId="0" borderId="12" xfId="0" applyNumberFormat="1" applyFont="1" applyBorder="1" applyAlignment="1">
      <alignment horizontal="left" vertical="center"/>
    </xf>
    <xf numFmtId="164" fontId="89" fillId="0" borderId="12" xfId="0" applyNumberFormat="1" applyFont="1" applyBorder="1" applyAlignment="1">
      <alignment horizontal="left" vertical="center"/>
    </xf>
    <xf numFmtId="0" fontId="433" fillId="0" borderId="0" xfId="0" applyFont="1" applyAlignment="1">
      <alignment/>
    </xf>
    <xf numFmtId="0" fontId="62" fillId="0" borderId="0" xfId="0" applyFont="1" applyBorder="1" applyAlignment="1">
      <alignment horizontal="left" vertical="center" shrinkToFit="1"/>
    </xf>
    <xf numFmtId="0" fontId="90" fillId="0" borderId="0" xfId="0" applyFont="1" applyBorder="1" applyAlignment="1">
      <alignment horizontal="center" vertical="center" wrapText="1"/>
    </xf>
    <xf numFmtId="0" fontId="433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3" fontId="434" fillId="0" borderId="12" xfId="0" applyNumberFormat="1" applyFont="1" applyBorder="1" applyAlignment="1">
      <alignment/>
    </xf>
    <xf numFmtId="164" fontId="62" fillId="0" borderId="87" xfId="0" applyNumberFormat="1" applyFont="1" applyBorder="1" applyAlignment="1">
      <alignment horizontal="right" vertical="center"/>
    </xf>
    <xf numFmtId="164" fontId="62" fillId="0" borderId="85" xfId="0" applyNumberFormat="1" applyFont="1" applyBorder="1" applyAlignment="1">
      <alignment horizontal="right" vertical="center"/>
    </xf>
    <xf numFmtId="164" fontId="89" fillId="38" borderId="12" xfId="0" applyNumberFormat="1" applyFont="1" applyFill="1" applyBorder="1" applyAlignment="1">
      <alignment horizontal="right" vertical="center"/>
    </xf>
    <xf numFmtId="164" fontId="62" fillId="0" borderId="89" xfId="0" applyNumberFormat="1" applyFont="1" applyBorder="1" applyAlignment="1">
      <alignment horizontal="right" vertical="center"/>
    </xf>
    <xf numFmtId="164" fontId="89" fillId="39" borderId="56" xfId="0" applyNumberFormat="1" applyFont="1" applyFill="1" applyBorder="1" applyAlignment="1">
      <alignment horizontal="right" vertical="center"/>
    </xf>
    <xf numFmtId="164" fontId="89" fillId="37" borderId="12" xfId="0" applyNumberFormat="1" applyFont="1" applyFill="1" applyBorder="1" applyAlignment="1">
      <alignment horizontal="right" vertical="center"/>
    </xf>
    <xf numFmtId="164" fontId="91" fillId="38" borderId="12" xfId="0" applyNumberFormat="1" applyFont="1" applyFill="1" applyBorder="1" applyAlignment="1">
      <alignment horizontal="right" vertical="center"/>
    </xf>
    <xf numFmtId="164" fontId="62" fillId="0" borderId="84" xfId="0" applyNumberFormat="1" applyFont="1" applyBorder="1" applyAlignment="1">
      <alignment horizontal="right" vertical="center"/>
    </xf>
    <xf numFmtId="164" fontId="91" fillId="37" borderId="12" xfId="0" applyNumberFormat="1" applyFont="1" applyFill="1" applyBorder="1" applyAlignment="1">
      <alignment horizontal="right" vertical="center"/>
    </xf>
    <xf numFmtId="164" fontId="89" fillId="36" borderId="26" xfId="0" applyNumberFormat="1" applyFont="1" applyFill="1" applyBorder="1" applyAlignment="1">
      <alignment horizontal="right" vertical="center"/>
    </xf>
    <xf numFmtId="164" fontId="430" fillId="37" borderId="36" xfId="0" applyNumberFormat="1" applyFont="1" applyFill="1" applyBorder="1" applyAlignment="1">
      <alignment horizontal="right" vertical="center"/>
    </xf>
    <xf numFmtId="164" fontId="430" fillId="38" borderId="93" xfId="0" applyNumberFormat="1" applyFont="1" applyFill="1" applyBorder="1" applyAlignment="1">
      <alignment horizontal="right" vertical="center"/>
    </xf>
    <xf numFmtId="164" fontId="431" fillId="0" borderId="93" xfId="0" applyNumberFormat="1" applyFont="1" applyBorder="1" applyAlignment="1">
      <alignment horizontal="right" vertical="center"/>
    </xf>
    <xf numFmtId="164" fontId="431" fillId="0" borderId="96" xfId="0" applyNumberFormat="1" applyFont="1" applyBorder="1" applyAlignment="1">
      <alignment horizontal="right" vertical="center"/>
    </xf>
    <xf numFmtId="164" fontId="431" fillId="0" borderId="97" xfId="0" applyNumberFormat="1" applyFont="1" applyBorder="1" applyAlignment="1">
      <alignment horizontal="right" vertical="center"/>
    </xf>
    <xf numFmtId="164" fontId="430" fillId="38" borderId="36" xfId="0" applyNumberFormat="1" applyFont="1" applyFill="1" applyBorder="1" applyAlignment="1">
      <alignment horizontal="right" vertical="center"/>
    </xf>
    <xf numFmtId="164" fontId="431" fillId="0" borderId="98" xfId="0" applyNumberFormat="1" applyFont="1" applyBorder="1" applyAlignment="1">
      <alignment horizontal="right" vertical="center"/>
    </xf>
    <xf numFmtId="164" fontId="431" fillId="0" borderId="100" xfId="0" applyNumberFormat="1" applyFont="1" applyBorder="1" applyAlignment="1">
      <alignment horizontal="right" vertical="center"/>
    </xf>
    <xf numFmtId="164" fontId="430" fillId="39" borderId="93" xfId="0" applyNumberFormat="1" applyFont="1" applyFill="1" applyBorder="1" applyAlignment="1">
      <alignment horizontal="right" vertical="center"/>
    </xf>
    <xf numFmtId="164" fontId="432" fillId="38" borderId="36" xfId="0" applyNumberFormat="1" applyFont="1" applyFill="1" applyBorder="1" applyAlignment="1">
      <alignment horizontal="right" vertical="center"/>
    </xf>
    <xf numFmtId="164" fontId="432" fillId="37" borderId="36" xfId="0" applyNumberFormat="1" applyFont="1" applyFill="1" applyBorder="1" applyAlignment="1">
      <alignment horizontal="right" vertical="center"/>
    </xf>
    <xf numFmtId="164" fontId="431" fillId="0" borderId="101" xfId="0" applyNumberFormat="1" applyFont="1" applyBorder="1" applyAlignment="1">
      <alignment horizontal="right" vertical="center"/>
    </xf>
    <xf numFmtId="164" fontId="430" fillId="37" borderId="10" xfId="0" applyNumberFormat="1" applyFont="1" applyFill="1" applyBorder="1" applyAlignment="1">
      <alignment horizontal="right" vertical="center"/>
    </xf>
    <xf numFmtId="164" fontId="430" fillId="38" borderId="59" xfId="0" applyNumberFormat="1" applyFont="1" applyFill="1" applyBorder="1" applyAlignment="1">
      <alignment horizontal="right" vertical="center"/>
    </xf>
    <xf numFmtId="164" fontId="431" fillId="0" borderId="61" xfId="0" applyNumberFormat="1" applyFont="1" applyBorder="1" applyAlignment="1">
      <alignment horizontal="right" vertical="center"/>
    </xf>
    <xf numFmtId="164" fontId="431" fillId="0" borderId="43" xfId="0" applyNumberFormat="1" applyFont="1" applyBorder="1" applyAlignment="1">
      <alignment horizontal="right" vertical="center"/>
    </xf>
    <xf numFmtId="164" fontId="431" fillId="0" borderId="46" xfId="0" applyNumberFormat="1" applyFont="1" applyBorder="1" applyAlignment="1">
      <alignment horizontal="right" vertical="center"/>
    </xf>
    <xf numFmtId="164" fontId="430" fillId="38" borderId="10" xfId="0" applyNumberFormat="1" applyFont="1" applyFill="1" applyBorder="1" applyAlignment="1">
      <alignment horizontal="right" vertical="center"/>
    </xf>
    <xf numFmtId="164" fontId="431" fillId="0" borderId="44" xfId="0" applyNumberFormat="1" applyFont="1" applyBorder="1" applyAlignment="1">
      <alignment horizontal="right" vertical="center"/>
    </xf>
    <xf numFmtId="164" fontId="431" fillId="0" borderId="42" xfId="0" applyNumberFormat="1" applyFont="1" applyBorder="1" applyAlignment="1">
      <alignment horizontal="right" vertical="center"/>
    </xf>
    <xf numFmtId="164" fontId="432" fillId="38" borderId="10" xfId="0" applyNumberFormat="1" applyFont="1" applyFill="1" applyBorder="1" applyAlignment="1">
      <alignment horizontal="right" vertical="center"/>
    </xf>
    <xf numFmtId="164" fontId="435" fillId="0" borderId="46" xfId="0" applyNumberFormat="1" applyFont="1" applyBorder="1" applyAlignment="1">
      <alignment horizontal="right" vertical="center"/>
    </xf>
    <xf numFmtId="164" fontId="432" fillId="37" borderId="10" xfId="0" applyNumberFormat="1" applyFont="1" applyFill="1" applyBorder="1" applyAlignment="1">
      <alignment horizontal="right" vertical="center"/>
    </xf>
    <xf numFmtId="164" fontId="430" fillId="36" borderId="25" xfId="0" applyNumberFormat="1" applyFont="1" applyFill="1" applyBorder="1" applyAlignment="1">
      <alignment horizontal="right" vertical="center"/>
    </xf>
    <xf numFmtId="164" fontId="436" fillId="37" borderId="37" xfId="0" applyNumberFormat="1" applyFont="1" applyFill="1" applyBorder="1" applyAlignment="1">
      <alignment horizontal="right" vertical="center"/>
    </xf>
    <xf numFmtId="164" fontId="436" fillId="38" borderId="62" xfId="0" applyNumberFormat="1" applyFont="1" applyFill="1" applyBorder="1" applyAlignment="1">
      <alignment horizontal="right" vertical="center"/>
    </xf>
    <xf numFmtId="164" fontId="436" fillId="0" borderId="62" xfId="0" applyNumberFormat="1" applyFont="1" applyBorder="1" applyAlignment="1">
      <alignment horizontal="right" vertical="center"/>
    </xf>
    <xf numFmtId="164" fontId="436" fillId="0" borderId="47" xfId="0" applyNumberFormat="1" applyFont="1" applyBorder="1" applyAlignment="1">
      <alignment horizontal="right" vertical="center"/>
    </xf>
    <xf numFmtId="164" fontId="436" fillId="0" borderId="49" xfId="0" applyNumberFormat="1" applyFont="1" applyBorder="1" applyAlignment="1">
      <alignment horizontal="right" vertical="center"/>
    </xf>
    <xf numFmtId="164" fontId="436" fillId="38" borderId="37" xfId="0" applyNumberFormat="1" applyFont="1" applyFill="1" applyBorder="1" applyAlignment="1">
      <alignment horizontal="right" vertical="center"/>
    </xf>
    <xf numFmtId="164" fontId="436" fillId="0" borderId="50" xfId="0" applyNumberFormat="1" applyFont="1" applyBorder="1" applyAlignment="1">
      <alignment horizontal="right" vertical="center"/>
    </xf>
    <xf numFmtId="164" fontId="436" fillId="0" borderId="48" xfId="0" applyNumberFormat="1" applyFont="1" applyBorder="1" applyAlignment="1">
      <alignment horizontal="right" vertical="center"/>
    </xf>
    <xf numFmtId="164" fontId="436" fillId="39" borderId="62" xfId="0" applyNumberFormat="1" applyFont="1" applyFill="1" applyBorder="1" applyAlignment="1">
      <alignment horizontal="right" vertical="center"/>
    </xf>
    <xf numFmtId="164" fontId="437" fillId="38" borderId="37" xfId="0" applyNumberFormat="1" applyFont="1" applyFill="1" applyBorder="1" applyAlignment="1">
      <alignment horizontal="right" vertical="center"/>
    </xf>
    <xf numFmtId="164" fontId="437" fillId="38" borderId="12" xfId="0" applyNumberFormat="1" applyFont="1" applyFill="1" applyBorder="1" applyAlignment="1">
      <alignment horizontal="right" vertical="center"/>
    </xf>
    <xf numFmtId="164" fontId="437" fillId="37" borderId="37" xfId="0" applyNumberFormat="1" applyFont="1" applyFill="1" applyBorder="1" applyAlignment="1">
      <alignment horizontal="right" vertical="center"/>
    </xf>
    <xf numFmtId="164" fontId="436" fillId="0" borderId="91" xfId="0" applyNumberFormat="1" applyFont="1" applyBorder="1" applyAlignment="1">
      <alignment horizontal="right" vertical="center"/>
    </xf>
    <xf numFmtId="164" fontId="436" fillId="36" borderId="25" xfId="0" applyNumberFormat="1" applyFont="1" applyFill="1" applyBorder="1" applyAlignment="1">
      <alignment horizontal="right" vertical="center"/>
    </xf>
    <xf numFmtId="49" fontId="415" fillId="36" borderId="59" xfId="0" applyNumberFormat="1" applyFont="1" applyFill="1" applyBorder="1" applyAlignment="1">
      <alignment horizontal="center" vertical="center" wrapText="1"/>
    </xf>
    <xf numFmtId="164" fontId="438" fillId="37" borderId="37" xfId="0" applyNumberFormat="1" applyFont="1" applyFill="1" applyBorder="1" applyAlignment="1">
      <alignment horizontal="right" vertical="center"/>
    </xf>
    <xf numFmtId="164" fontId="438" fillId="38" borderId="62" xfId="0" applyNumberFormat="1" applyFont="1" applyFill="1" applyBorder="1" applyAlignment="1">
      <alignment horizontal="right" vertical="center"/>
    </xf>
    <xf numFmtId="164" fontId="439" fillId="0" borderId="62" xfId="0" applyNumberFormat="1" applyFont="1" applyBorder="1" applyAlignment="1">
      <alignment horizontal="right" vertical="center"/>
    </xf>
    <xf numFmtId="164" fontId="439" fillId="0" borderId="47" xfId="0" applyNumberFormat="1" applyFont="1" applyBorder="1" applyAlignment="1">
      <alignment horizontal="right" vertical="center"/>
    </xf>
    <xf numFmtId="164" fontId="439" fillId="0" borderId="49" xfId="0" applyNumberFormat="1" applyFont="1" applyBorder="1" applyAlignment="1">
      <alignment horizontal="right" vertical="center"/>
    </xf>
    <xf numFmtId="164" fontId="438" fillId="38" borderId="37" xfId="0" applyNumberFormat="1" applyFont="1" applyFill="1" applyBorder="1" applyAlignment="1">
      <alignment horizontal="right" vertical="center"/>
    </xf>
    <xf numFmtId="164" fontId="439" fillId="0" borderId="50" xfId="0" applyNumberFormat="1" applyFont="1" applyBorder="1" applyAlignment="1">
      <alignment horizontal="right" vertical="center"/>
    </xf>
    <xf numFmtId="164" fontId="439" fillId="0" borderId="48" xfId="0" applyNumberFormat="1" applyFont="1" applyBorder="1" applyAlignment="1">
      <alignment horizontal="right" vertical="center"/>
    </xf>
    <xf numFmtId="164" fontId="438" fillId="39" borderId="62" xfId="0" applyNumberFormat="1" applyFont="1" applyFill="1" applyBorder="1" applyAlignment="1">
      <alignment horizontal="right" vertical="center"/>
    </xf>
    <xf numFmtId="164" fontId="440" fillId="38" borderId="37" xfId="0" applyNumberFormat="1" applyFont="1" applyFill="1" applyBorder="1" applyAlignment="1">
      <alignment horizontal="right" vertical="center"/>
    </xf>
    <xf numFmtId="164" fontId="440" fillId="38" borderId="12" xfId="0" applyNumberFormat="1" applyFont="1" applyFill="1" applyBorder="1" applyAlignment="1">
      <alignment horizontal="right" vertical="center"/>
    </xf>
    <xf numFmtId="164" fontId="431" fillId="0" borderId="49" xfId="0" applyNumberFormat="1" applyFont="1" applyBorder="1" applyAlignment="1">
      <alignment horizontal="right" vertical="center"/>
    </xf>
    <xf numFmtId="164" fontId="440" fillId="37" borderId="37" xfId="0" applyNumberFormat="1" applyFont="1" applyFill="1" applyBorder="1" applyAlignment="1">
      <alignment horizontal="right" vertical="center"/>
    </xf>
    <xf numFmtId="164" fontId="439" fillId="0" borderId="91" xfId="0" applyNumberFormat="1" applyFont="1" applyBorder="1" applyAlignment="1">
      <alignment horizontal="right" vertical="center"/>
    </xf>
    <xf numFmtId="164" fontId="438" fillId="36" borderId="25" xfId="0" applyNumberFormat="1" applyFont="1" applyFill="1" applyBorder="1" applyAlignment="1">
      <alignment horizontal="right" vertical="center"/>
    </xf>
    <xf numFmtId="164" fontId="441" fillId="37" borderId="11" xfId="0" applyNumberFormat="1" applyFont="1" applyFill="1" applyBorder="1" applyAlignment="1">
      <alignment horizontal="right" vertical="center"/>
    </xf>
    <xf numFmtId="164" fontId="441" fillId="38" borderId="59" xfId="0" applyNumberFormat="1" applyFont="1" applyFill="1" applyBorder="1" applyAlignment="1">
      <alignment horizontal="right" vertical="center"/>
    </xf>
    <xf numFmtId="164" fontId="442" fillId="0" borderId="59" xfId="0" applyNumberFormat="1" applyFont="1" applyBorder="1" applyAlignment="1">
      <alignment horizontal="right" vertical="center"/>
    </xf>
    <xf numFmtId="164" fontId="442" fillId="0" borderId="79" xfId="0" applyNumberFormat="1" applyFont="1" applyBorder="1" applyAlignment="1">
      <alignment horizontal="right" vertical="center"/>
    </xf>
    <xf numFmtId="164" fontId="442" fillId="0" borderId="76" xfId="0" applyNumberFormat="1" applyFont="1" applyBorder="1" applyAlignment="1">
      <alignment horizontal="right" vertical="center"/>
    </xf>
    <xf numFmtId="164" fontId="441" fillId="38" borderId="11" xfId="0" applyNumberFormat="1" applyFont="1" applyFill="1" applyBorder="1" applyAlignment="1">
      <alignment horizontal="right" vertical="center"/>
    </xf>
    <xf numFmtId="164" fontId="442" fillId="0" borderId="0" xfId="0" applyNumberFormat="1" applyFont="1" applyBorder="1" applyAlignment="1">
      <alignment horizontal="right" vertical="center"/>
    </xf>
    <xf numFmtId="164" fontId="442" fillId="0" borderId="82" xfId="0" applyNumberFormat="1" applyFont="1" applyBorder="1" applyAlignment="1">
      <alignment horizontal="right" vertical="center"/>
    </xf>
    <xf numFmtId="164" fontId="441" fillId="39" borderId="59" xfId="0" applyNumberFormat="1" applyFont="1" applyFill="1" applyBorder="1" applyAlignment="1">
      <alignment horizontal="right" vertical="center"/>
    </xf>
    <xf numFmtId="164" fontId="443" fillId="38" borderId="11" xfId="0" applyNumberFormat="1" applyFont="1" applyFill="1" applyBorder="1" applyAlignment="1">
      <alignment horizontal="right" vertical="center"/>
    </xf>
    <xf numFmtId="164" fontId="443" fillId="38" borderId="12" xfId="0" applyNumberFormat="1" applyFont="1" applyFill="1" applyBorder="1" applyAlignment="1">
      <alignment horizontal="right" vertical="center"/>
    </xf>
    <xf numFmtId="164" fontId="443" fillId="37" borderId="11" xfId="0" applyNumberFormat="1" applyFont="1" applyFill="1" applyBorder="1" applyAlignment="1">
      <alignment horizontal="right" vertical="center"/>
    </xf>
    <xf numFmtId="164" fontId="441" fillId="36" borderId="25" xfId="0" applyNumberFormat="1" applyFont="1" applyFill="1" applyBorder="1" applyAlignment="1">
      <alignment horizontal="right" vertical="center"/>
    </xf>
    <xf numFmtId="164" fontId="89" fillId="37" borderId="41" xfId="0" applyNumberFormat="1" applyFont="1" applyFill="1" applyBorder="1" applyAlignment="1">
      <alignment horizontal="right" vertical="center"/>
    </xf>
    <xf numFmtId="164" fontId="89" fillId="38" borderId="31" xfId="0" applyNumberFormat="1" applyFont="1" applyFill="1" applyBorder="1" applyAlignment="1">
      <alignment horizontal="right" vertical="center"/>
    </xf>
    <xf numFmtId="164" fontId="89" fillId="0" borderId="83" xfId="0" applyNumberFormat="1" applyFont="1" applyFill="1" applyBorder="1" applyAlignment="1">
      <alignment horizontal="right" vertical="center"/>
    </xf>
    <xf numFmtId="164" fontId="89" fillId="39" borderId="31" xfId="0" applyNumberFormat="1" applyFont="1" applyFill="1" applyBorder="1" applyAlignment="1">
      <alignment horizontal="right" vertical="center"/>
    </xf>
    <xf numFmtId="0" fontId="444" fillId="0" borderId="0" xfId="0" applyFont="1" applyAlignment="1">
      <alignment/>
    </xf>
    <xf numFmtId="3" fontId="445" fillId="0" borderId="31" xfId="0" applyNumberFormat="1" applyFont="1" applyBorder="1" applyAlignment="1">
      <alignment/>
    </xf>
    <xf numFmtId="3" fontId="446" fillId="0" borderId="31" xfId="0" applyNumberFormat="1" applyFont="1" applyBorder="1" applyAlignment="1">
      <alignment/>
    </xf>
    <xf numFmtId="3" fontId="447" fillId="0" borderId="31" xfId="0" applyNumberFormat="1" applyFont="1" applyBorder="1" applyAlignment="1">
      <alignment/>
    </xf>
    <xf numFmtId="3" fontId="448" fillId="0" borderId="31" xfId="0" applyNumberFormat="1" applyFont="1" applyBorder="1" applyAlignment="1">
      <alignment/>
    </xf>
    <xf numFmtId="3" fontId="449" fillId="0" borderId="31" xfId="0" applyNumberFormat="1" applyFont="1" applyBorder="1" applyAlignment="1">
      <alignment/>
    </xf>
    <xf numFmtId="3" fontId="445" fillId="38" borderId="104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quotePrefix="1">
      <alignment horizontal="left"/>
    </xf>
    <xf numFmtId="0" fontId="11" fillId="0" borderId="1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3" fontId="68" fillId="0" borderId="106" xfId="0" applyNumberFormat="1" applyFont="1" applyBorder="1" applyAlignment="1">
      <alignment horizontal="center"/>
    </xf>
    <xf numFmtId="0" fontId="405" fillId="0" borderId="106" xfId="0" applyFont="1" applyBorder="1" applyAlignment="1">
      <alignment horizontal="center"/>
    </xf>
    <xf numFmtId="3" fontId="68" fillId="0" borderId="26" xfId="0" applyNumberFormat="1" applyFont="1" applyBorder="1" applyAlignment="1">
      <alignment horizontal="center"/>
    </xf>
    <xf numFmtId="0" fontId="405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39" fillId="44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66" fillId="44" borderId="13" xfId="0" applyFont="1" applyFill="1" applyBorder="1" applyAlignment="1">
      <alignment horizontal="right" vertical="center" wrapText="1"/>
    </xf>
    <xf numFmtId="0" fontId="66" fillId="44" borderId="88" xfId="0" applyFont="1" applyFill="1" applyBorder="1" applyAlignment="1">
      <alignment horizontal="righ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64" fillId="0" borderId="1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44" borderId="13" xfId="0" applyFont="1" applyFill="1" applyBorder="1" applyAlignment="1">
      <alignment horizontal="right" vertical="center" wrapText="1"/>
    </xf>
    <xf numFmtId="0" fontId="35" fillId="44" borderId="88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9" fillId="36" borderId="10" xfId="0" applyFont="1" applyFill="1" applyBorder="1" applyAlignment="1">
      <alignment horizontal="center" vertical="center"/>
    </xf>
    <xf numFmtId="0" fontId="289" fillId="36" borderId="11" xfId="0" applyFont="1" applyFill="1" applyBorder="1" applyAlignment="1">
      <alignment horizontal="center" vertical="center"/>
    </xf>
    <xf numFmtId="0" fontId="284" fillId="0" borderId="38" xfId="0" applyFont="1" applyBorder="1" applyAlignment="1">
      <alignment horizontal="center" vertical="center"/>
    </xf>
    <xf numFmtId="0" fontId="12" fillId="3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112" xfId="0" applyFont="1" applyBorder="1" applyAlignment="1">
      <alignment horizontal="center" vertical="center" wrapText="1"/>
    </xf>
    <xf numFmtId="0" fontId="35" fillId="0" borderId="113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 wrapText="1"/>
    </xf>
    <xf numFmtId="0" fontId="35" fillId="0" borderId="115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7" fillId="0" borderId="116" xfId="0" applyFont="1" applyBorder="1" applyAlignment="1">
      <alignment horizontal="left" vertical="center"/>
    </xf>
    <xf numFmtId="0" fontId="337" fillId="0" borderId="11" xfId="0" applyFont="1" applyBorder="1" applyAlignment="1">
      <alignment horizontal="left" vertical="center"/>
    </xf>
    <xf numFmtId="0" fontId="337" fillId="0" borderId="10" xfId="0" applyFont="1" applyBorder="1" applyAlignment="1">
      <alignment horizontal="left" vertical="center"/>
    </xf>
    <xf numFmtId="0" fontId="340" fillId="0" borderId="116" xfId="0" applyFont="1" applyBorder="1" applyAlignment="1">
      <alignment horizontal="left" vertical="center"/>
    </xf>
    <xf numFmtId="0" fontId="340" fillId="0" borderId="11" xfId="0" applyFont="1" applyBorder="1" applyAlignment="1">
      <alignment horizontal="left" vertical="center"/>
    </xf>
    <xf numFmtId="0" fontId="340" fillId="0" borderId="1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21" fillId="36" borderId="117" xfId="0" applyFont="1" applyFill="1" applyBorder="1" applyAlignment="1">
      <alignment horizontal="center" vertical="center" wrapText="1"/>
    </xf>
    <xf numFmtId="0" fontId="361" fillId="0" borderId="0" xfId="0" applyFont="1" applyAlignment="1">
      <alignment horizontal="center" vertical="center" wrapText="1"/>
    </xf>
    <xf numFmtId="0" fontId="44" fillId="0" borderId="1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338" fillId="0" borderId="116" xfId="0" applyFont="1" applyBorder="1" applyAlignment="1">
      <alignment horizontal="left" vertical="center"/>
    </xf>
    <xf numFmtId="0" fontId="338" fillId="0" borderId="11" xfId="0" applyFont="1" applyBorder="1" applyAlignment="1">
      <alignment horizontal="left" vertical="center"/>
    </xf>
    <xf numFmtId="0" fontId="338" fillId="0" borderId="10" xfId="0" applyFont="1" applyBorder="1" applyAlignment="1">
      <alignment horizontal="left" vertical="center"/>
    </xf>
    <xf numFmtId="0" fontId="339" fillId="0" borderId="116" xfId="0" applyFont="1" applyBorder="1" applyAlignment="1">
      <alignment horizontal="left" vertical="center"/>
    </xf>
    <xf numFmtId="0" fontId="339" fillId="0" borderId="11" xfId="0" applyFont="1" applyBorder="1" applyAlignment="1">
      <alignment horizontal="left" vertical="center"/>
    </xf>
    <xf numFmtId="0" fontId="339" fillId="0" borderId="10" xfId="0" applyFont="1" applyBorder="1" applyAlignment="1">
      <alignment horizontal="left" vertical="center"/>
    </xf>
    <xf numFmtId="0" fontId="323" fillId="0" borderId="54" xfId="0" applyFont="1" applyBorder="1" applyAlignment="1">
      <alignment wrapText="1"/>
    </xf>
    <xf numFmtId="0" fontId="3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8" xfId="0" applyBorder="1" applyAlignment="1">
      <alignment wrapText="1"/>
    </xf>
    <xf numFmtId="0" fontId="450" fillId="0" borderId="54" xfId="0" applyFont="1" applyBorder="1" applyAlignment="1">
      <alignment wrapText="1"/>
    </xf>
    <xf numFmtId="0" fontId="450" fillId="0" borderId="11" xfId="0" applyFont="1" applyBorder="1" applyAlignment="1">
      <alignment wrapText="1"/>
    </xf>
    <xf numFmtId="0" fontId="20" fillId="0" borderId="54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20" fillId="51" borderId="43" xfId="0" applyFont="1" applyFill="1" applyBorder="1" applyAlignment="1">
      <alignment/>
    </xf>
    <xf numFmtId="0" fontId="361" fillId="0" borderId="79" xfId="0" applyFont="1" applyBorder="1" applyAlignment="1">
      <alignment/>
    </xf>
    <xf numFmtId="0" fontId="361" fillId="0" borderId="63" xfId="0" applyFont="1" applyBorder="1" applyAlignment="1">
      <alignment/>
    </xf>
    <xf numFmtId="0" fontId="21" fillId="0" borderId="109" xfId="0" applyFont="1" applyBorder="1" applyAlignment="1">
      <alignment horizontal="center" wrapText="1"/>
    </xf>
    <xf numFmtId="0" fontId="21" fillId="0" borderId="110" xfId="0" applyFont="1" applyBorder="1" applyAlignment="1">
      <alignment horizontal="center" wrapText="1"/>
    </xf>
    <xf numFmtId="0" fontId="0" fillId="0" borderId="110" xfId="0" applyBorder="1" applyAlignment="1">
      <alignment horizontal="center" wrapText="1"/>
    </xf>
    <xf numFmtId="0" fontId="0" fillId="0" borderId="111" xfId="0" applyBorder="1" applyAlignment="1">
      <alignment horizontal="center" wrapText="1"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18" xfId="0" applyFont="1" applyBorder="1" applyAlignment="1">
      <alignment horizontal="center" wrapText="1"/>
    </xf>
    <xf numFmtId="0" fontId="20" fillId="0" borderId="92" xfId="0" applyFont="1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20" fillId="0" borderId="120" xfId="0" applyFont="1" applyBorder="1" applyAlignment="1">
      <alignment horizontal="center" wrapText="1"/>
    </xf>
    <xf numFmtId="0" fontId="20" fillId="0" borderId="69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121" xfId="0" applyBorder="1" applyAlignment="1">
      <alignment horizontal="center" wrapText="1"/>
    </xf>
    <xf numFmtId="0" fontId="451" fillId="0" borderId="54" xfId="0" applyFont="1" applyBorder="1" applyAlignment="1">
      <alignment wrapText="1"/>
    </xf>
    <xf numFmtId="0" fontId="451" fillId="0" borderId="11" xfId="0" applyFont="1" applyBorder="1" applyAlignment="1">
      <alignment wrapText="1"/>
    </xf>
    <xf numFmtId="0" fontId="366" fillId="0" borderId="54" xfId="0" applyFont="1" applyBorder="1" applyAlignment="1">
      <alignment wrapText="1"/>
    </xf>
    <xf numFmtId="0" fontId="366" fillId="0" borderId="11" xfId="0" applyFont="1" applyBorder="1" applyAlignment="1">
      <alignment wrapText="1"/>
    </xf>
    <xf numFmtId="0" fontId="452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9" fillId="36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1" fillId="38" borderId="122" xfId="0" applyFont="1" applyFill="1" applyBorder="1" applyAlignment="1">
      <alignment horizontal="right" vertical="center" wrapText="1"/>
    </xf>
    <xf numFmtId="0" fontId="21" fillId="38" borderId="31" xfId="0" applyFont="1" applyFill="1" applyBorder="1" applyAlignment="1">
      <alignment horizontal="right" vertical="center" wrapText="1"/>
    </xf>
    <xf numFmtId="0" fontId="17" fillId="36" borderId="123" xfId="0" applyFont="1" applyFill="1" applyBorder="1" applyAlignment="1">
      <alignment horizontal="center" vertical="center"/>
    </xf>
    <xf numFmtId="0" fontId="17" fillId="36" borderId="69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24" fillId="36" borderId="117" xfId="0" applyFont="1" applyFill="1" applyBorder="1" applyAlignment="1">
      <alignment horizontal="center" vertical="center" wrapText="1"/>
    </xf>
    <xf numFmtId="0" fontId="453" fillId="0" borderId="0" xfId="0" applyFont="1" applyAlignment="1">
      <alignment/>
    </xf>
    <xf numFmtId="0" fontId="90" fillId="38" borderId="122" xfId="0" applyFont="1" applyFill="1" applyBorder="1" applyAlignment="1">
      <alignment horizontal="right" vertical="center" wrapText="1"/>
    </xf>
    <xf numFmtId="0" fontId="90" fillId="38" borderId="31" xfId="0" applyFont="1" applyFill="1" applyBorder="1" applyAlignment="1">
      <alignment horizontal="right" vertical="center" wrapText="1"/>
    </xf>
    <xf numFmtId="0" fontId="21" fillId="34" borderId="26" xfId="0" applyFont="1" applyFill="1" applyBorder="1" applyAlignment="1">
      <alignment horizontal="right" vertical="center" wrapText="1"/>
    </xf>
    <xf numFmtId="0" fontId="361" fillId="0" borderId="26" xfId="0" applyFont="1" applyBorder="1" applyAlignment="1">
      <alignment horizontal="right" vertical="center" wrapText="1"/>
    </xf>
    <xf numFmtId="0" fontId="20" fillId="0" borderId="54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2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6477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666750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6572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ktop%20najbitnije\PLANOVI\F.PLAN%202017-2019\FINANCIJSKI%20PLAN%20CENTAR%20ZA%20ODGOJ%20I%20OBRZOVANJE%202017-2019%20-inte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"/>
      <sheetName val="Plan prihoda"/>
      <sheetName val="Plan rashoda i izdataka"/>
      <sheetName val="INT.POM.TAB.PRI.-SVE RAZINE '17"/>
      <sheetName val="INT.POM.TAB.RAS.-SVE RAZINE '17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5.140625" style="1" bestFit="1" customWidth="1"/>
    <col min="7" max="7" width="11.421875" style="1" customWidth="1"/>
    <col min="8" max="8" width="18.28125" style="1" bestFit="1" customWidth="1"/>
    <col min="9" max="16384" width="11.421875" style="1" customWidth="1"/>
  </cols>
  <sheetData>
    <row r="1" spans="1:8" ht="49.5" customHeight="1">
      <c r="A1" s="1157" t="s">
        <v>470</v>
      </c>
      <c r="B1" s="1157"/>
      <c r="C1" s="1157"/>
      <c r="D1" s="1157"/>
      <c r="E1" s="1157"/>
      <c r="F1" s="1157"/>
      <c r="G1" s="1161"/>
      <c r="H1" s="1161"/>
    </row>
    <row r="2" spans="1:8" s="2" customFormat="1" ht="18" customHeight="1">
      <c r="A2" s="1157" t="s">
        <v>0</v>
      </c>
      <c r="B2" s="1157"/>
      <c r="C2" s="1157"/>
      <c r="D2" s="1157"/>
      <c r="E2" s="1157"/>
      <c r="F2" s="1157"/>
      <c r="G2" s="1161"/>
      <c r="H2" s="1161"/>
    </row>
    <row r="3" spans="1:5" ht="9" customHeight="1">
      <c r="A3" s="3"/>
      <c r="B3" s="4"/>
      <c r="C3" s="4"/>
      <c r="D3" s="4"/>
      <c r="E3" s="4"/>
    </row>
    <row r="4" spans="1:8" ht="27.75" customHeight="1">
      <c r="A4" s="5"/>
      <c r="B4" s="6"/>
      <c r="C4" s="6"/>
      <c r="D4" s="7"/>
      <c r="E4" s="8"/>
      <c r="F4" s="9" t="s">
        <v>450</v>
      </c>
      <c r="G4" s="9" t="s">
        <v>465</v>
      </c>
      <c r="H4" s="787" t="s">
        <v>449</v>
      </c>
    </row>
    <row r="5" spans="1:8" ht="27.75" customHeight="1">
      <c r="A5" s="1148" t="s">
        <v>1</v>
      </c>
      <c r="B5" s="1149"/>
      <c r="C5" s="1149"/>
      <c r="D5" s="1149"/>
      <c r="E5" s="1153"/>
      <c r="F5" s="294">
        <f>F6+F7</f>
        <v>11226381.5</v>
      </c>
      <c r="G5" s="1037">
        <f>(H5/F5)*100</f>
        <v>103.50610096405507</v>
      </c>
      <c r="H5" s="294">
        <f>H6+H7</f>
        <v>11619989.77</v>
      </c>
    </row>
    <row r="6" spans="1:8" ht="22.5" customHeight="1">
      <c r="A6" s="1148" t="s">
        <v>2</v>
      </c>
      <c r="B6" s="1149"/>
      <c r="C6" s="1149"/>
      <c r="D6" s="1149"/>
      <c r="E6" s="1153"/>
      <c r="F6" s="11">
        <f>'REB.Plan prihoda'!I23</f>
        <v>11226381.5</v>
      </c>
      <c r="G6" s="1037">
        <f aca="true" t="shared" si="0" ref="G6:G11">(H6/F6)*100</f>
        <v>103.50610096405507</v>
      </c>
      <c r="H6" s="11">
        <f>'REB.Plan prihoda'!S23</f>
        <v>11619989.77</v>
      </c>
    </row>
    <row r="7" spans="1:8" ht="22.5" customHeight="1">
      <c r="A7" s="1152" t="s">
        <v>3</v>
      </c>
      <c r="B7" s="1153"/>
      <c r="C7" s="1153"/>
      <c r="D7" s="1153"/>
      <c r="E7" s="1153"/>
      <c r="F7" s="11">
        <f>'[1]Plan prihoda'!B21:H21</f>
        <v>0</v>
      </c>
      <c r="G7" s="1037" t="e">
        <f t="shared" si="0"/>
        <v>#DIV/0!</v>
      </c>
      <c r="H7" s="11"/>
    </row>
    <row r="8" spans="1:8" ht="22.5" customHeight="1">
      <c r="A8" s="12" t="s">
        <v>4</v>
      </c>
      <c r="B8" s="10"/>
      <c r="C8" s="10"/>
      <c r="D8" s="10"/>
      <c r="E8" s="10"/>
      <c r="F8" s="11">
        <f>F9+F10</f>
        <v>11252681.81</v>
      </c>
      <c r="G8" s="1037">
        <f t="shared" si="0"/>
        <v>103.48160311128534</v>
      </c>
      <c r="H8" s="11">
        <f>H9+H10</f>
        <v>11644455.53</v>
      </c>
    </row>
    <row r="9" spans="1:8" ht="22.5" customHeight="1">
      <c r="A9" s="1150" t="s">
        <v>5</v>
      </c>
      <c r="B9" s="1149"/>
      <c r="C9" s="1149"/>
      <c r="D9" s="1149"/>
      <c r="E9" s="1151"/>
      <c r="F9" s="13">
        <f>'REB.Plan rashoda i izdataka'!W7+'REB.Plan rashoda i izdataka'!W101+'REB.Plan rashoda i izdataka'!W173+'REB.Plan rashoda i izdataka'!W260-'REB.Plan rashoda i izdataka'!W235</f>
        <v>11205650.81</v>
      </c>
      <c r="G9" s="1037">
        <f t="shared" si="0"/>
        <v>102.7863595367559</v>
      </c>
      <c r="H9" s="13">
        <f>'REB.Plan rashoda i izdataka'!Y7+'REB.Plan rashoda i izdataka'!Y101+'REB.Plan rashoda i izdataka'!Y173+'REB.Plan rashoda i izdataka'!Y260-'REB.Plan rashoda i izdataka'!Y235</f>
        <v>11517880.53</v>
      </c>
    </row>
    <row r="10" spans="1:8" ht="22.5" customHeight="1">
      <c r="A10" s="1152" t="s">
        <v>6</v>
      </c>
      <c r="B10" s="1153"/>
      <c r="C10" s="1153"/>
      <c r="D10" s="1153"/>
      <c r="E10" s="1153"/>
      <c r="F10" s="13">
        <f>'INT.POM.TAB.RAS.-SVE RAZINE ''16'!AB69</f>
        <v>47031</v>
      </c>
      <c r="G10" s="1037">
        <f t="shared" si="0"/>
        <v>269.13099870298316</v>
      </c>
      <c r="H10" s="13">
        <f>'REB.Plan rashoda i izdataka'!Y235</f>
        <v>126575</v>
      </c>
    </row>
    <row r="11" spans="1:8" ht="22.5" customHeight="1">
      <c r="A11" s="1150" t="s">
        <v>7</v>
      </c>
      <c r="B11" s="1149"/>
      <c r="C11" s="1149"/>
      <c r="D11" s="1149"/>
      <c r="E11" s="1149"/>
      <c r="F11" s="13">
        <f>+F5-F8+0.5</f>
        <v>-26299.81000000052</v>
      </c>
      <c r="G11" s="1037">
        <f t="shared" si="0"/>
        <v>93.02447432129468</v>
      </c>
      <c r="H11" s="13">
        <f>+H5-H8+0.5</f>
        <v>-24465.259999999776</v>
      </c>
    </row>
    <row r="12" spans="1:8" ht="25.5" customHeight="1">
      <c r="A12" s="1157"/>
      <c r="B12" s="1158"/>
      <c r="C12" s="1158"/>
      <c r="D12" s="1158"/>
      <c r="E12" s="1158"/>
      <c r="F12" s="1159"/>
      <c r="G12" s="1159"/>
      <c r="H12" s="1159"/>
    </row>
    <row r="13" spans="1:8" ht="27.75" customHeight="1">
      <c r="A13" s="5"/>
      <c r="B13" s="6"/>
      <c r="C13" s="6"/>
      <c r="D13" s="7"/>
      <c r="E13" s="8"/>
      <c r="F13" s="9" t="s">
        <v>450</v>
      </c>
      <c r="G13" s="9" t="s">
        <v>465</v>
      </c>
      <c r="H13" s="787" t="s">
        <v>449</v>
      </c>
    </row>
    <row r="14" spans="1:8" ht="22.5" customHeight="1">
      <c r="A14" s="1154" t="s">
        <v>8</v>
      </c>
      <c r="B14" s="1155"/>
      <c r="C14" s="1155"/>
      <c r="D14" s="1155"/>
      <c r="E14" s="1156"/>
      <c r="F14" s="15">
        <f>'INT.POM.TAB.PRI.-SVE RAZINE ''16'!Y89</f>
        <v>26300</v>
      </c>
      <c r="G14" s="1037">
        <f>(H14/F14)*100</f>
        <v>93.02281368821292</v>
      </c>
      <c r="H14" s="13">
        <f>'INT.POM.TAB.PRI.-SVE RAZINE ''16'!AA89</f>
        <v>24465</v>
      </c>
    </row>
    <row r="15" spans="1:8" s="16" customFormat="1" ht="25.5" customHeight="1">
      <c r="A15" s="1160"/>
      <c r="B15" s="1158"/>
      <c r="C15" s="1158"/>
      <c r="D15" s="1158"/>
      <c r="E15" s="1158"/>
      <c r="F15" s="1159"/>
      <c r="G15" s="1159"/>
      <c r="H15" s="1159"/>
    </row>
    <row r="16" spans="1:8" s="16" customFormat="1" ht="27.75" customHeight="1">
      <c r="A16" s="5"/>
      <c r="B16" s="6"/>
      <c r="C16" s="6"/>
      <c r="D16" s="7"/>
      <c r="E16" s="8"/>
      <c r="F16" s="9" t="s">
        <v>450</v>
      </c>
      <c r="G16" s="9" t="s">
        <v>465</v>
      </c>
      <c r="H16" s="787" t="s">
        <v>449</v>
      </c>
    </row>
    <row r="17" spans="1:8" s="16" customFormat="1" ht="22.5" customHeight="1">
      <c r="A17" s="1148" t="s">
        <v>9</v>
      </c>
      <c r="B17" s="1149"/>
      <c r="C17" s="1149"/>
      <c r="D17" s="1149"/>
      <c r="E17" s="1149"/>
      <c r="F17" s="11">
        <v>0</v>
      </c>
      <c r="G17" s="1037" t="e">
        <f>(H17/F17)*100</f>
        <v>#DIV/0!</v>
      </c>
      <c r="H17" s="11">
        <v>0</v>
      </c>
    </row>
    <row r="18" spans="1:8" s="16" customFormat="1" ht="22.5" customHeight="1">
      <c r="A18" s="1148" t="s">
        <v>10</v>
      </c>
      <c r="B18" s="1149"/>
      <c r="C18" s="1149"/>
      <c r="D18" s="1149"/>
      <c r="E18" s="1149"/>
      <c r="F18" s="11">
        <v>0</v>
      </c>
      <c r="G18" s="1037" t="e">
        <f>(H18/F18)*100</f>
        <v>#DIV/0!</v>
      </c>
      <c r="H18" s="11">
        <v>0</v>
      </c>
    </row>
    <row r="19" spans="1:8" s="16" customFormat="1" ht="22.5" customHeight="1">
      <c r="A19" s="1150" t="s">
        <v>11</v>
      </c>
      <c r="B19" s="1149"/>
      <c r="C19" s="1149"/>
      <c r="D19" s="1149"/>
      <c r="E19" s="1149"/>
      <c r="F19" s="11">
        <v>0</v>
      </c>
      <c r="G19" s="1037" t="e">
        <f>(H19/F19)*100</f>
        <v>#DIV/0!</v>
      </c>
      <c r="H19" s="11">
        <v>0</v>
      </c>
    </row>
    <row r="20" spans="1:8" s="16" customFormat="1" ht="15" customHeight="1">
      <c r="A20" s="17"/>
      <c r="B20" s="18"/>
      <c r="C20" s="14"/>
      <c r="D20" s="19"/>
      <c r="E20" s="18"/>
      <c r="F20" s="20"/>
      <c r="G20" s="20"/>
      <c r="H20" s="20"/>
    </row>
    <row r="21" spans="1:8" s="16" customFormat="1" ht="22.5" customHeight="1">
      <c r="A21" s="1150" t="s">
        <v>12</v>
      </c>
      <c r="B21" s="1149"/>
      <c r="C21" s="1149"/>
      <c r="D21" s="1149"/>
      <c r="E21" s="1149"/>
      <c r="F21" s="11">
        <f>SUM(F11,F14,F19)</f>
        <v>0.18999999947845936</v>
      </c>
      <c r="G21" s="1037"/>
      <c r="H21" s="11">
        <f>SUM(H11,H14,H19)</f>
        <v>-0.2599999997764826</v>
      </c>
    </row>
  </sheetData>
  <sheetProtection/>
  <mergeCells count="15">
    <mergeCell ref="A6:E6"/>
    <mergeCell ref="A7:E7"/>
    <mergeCell ref="A17:E17"/>
    <mergeCell ref="A12:H12"/>
    <mergeCell ref="A15:H15"/>
    <mergeCell ref="A1:H1"/>
    <mergeCell ref="A2:H2"/>
    <mergeCell ref="A5:E5"/>
    <mergeCell ref="A18:E18"/>
    <mergeCell ref="A19:E19"/>
    <mergeCell ref="A21:E21"/>
    <mergeCell ref="A9:E9"/>
    <mergeCell ref="A10:E10"/>
    <mergeCell ref="A11:E11"/>
    <mergeCell ref="A14:E1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30" zoomScaleNormal="130" zoomScalePageLayoutView="0" workbookViewId="0" topLeftCell="E1">
      <selection activeCell="I25" sqref="I25"/>
    </sheetView>
  </sheetViews>
  <sheetFormatPr defaultColWidth="11.421875" defaultRowHeight="15"/>
  <cols>
    <col min="1" max="1" width="10.00390625" style="40" customWidth="1"/>
    <col min="2" max="2" width="7.421875" style="40" customWidth="1"/>
    <col min="3" max="3" width="4.57421875" style="792" customWidth="1"/>
    <col min="4" max="4" width="7.421875" style="40" customWidth="1"/>
    <col min="5" max="5" width="6.8515625" style="206" customWidth="1"/>
    <col min="6" max="6" width="4.57421875" style="796" customWidth="1"/>
    <col min="7" max="7" width="6.8515625" style="206" customWidth="1"/>
    <col min="8" max="8" width="6.57421875" style="216" customWidth="1"/>
    <col min="9" max="9" width="4.57421875" style="800" customWidth="1"/>
    <col min="10" max="10" width="6.57421875" style="216" customWidth="1"/>
    <col min="11" max="11" width="10.00390625" style="122" customWidth="1"/>
    <col min="12" max="12" width="4.57421875" style="805" customWidth="1"/>
    <col min="13" max="13" width="10.00390625" style="122" customWidth="1"/>
    <col min="14" max="14" width="6.8515625" style="132" customWidth="1"/>
    <col min="15" max="15" width="4.57421875" style="808" customWidth="1"/>
    <col min="16" max="16" width="6.8515625" style="132" customWidth="1"/>
    <col min="17" max="17" width="6.8515625" style="1" customWidth="1"/>
    <col min="18" max="18" width="4.57421875" style="809" customWidth="1"/>
    <col min="19" max="19" width="6.8515625" style="1" customWidth="1"/>
    <col min="20" max="20" width="4.28125" style="1" customWidth="1"/>
    <col min="21" max="16384" width="11.421875" style="1" customWidth="1"/>
  </cols>
  <sheetData>
    <row r="1" spans="1:20" ht="24" customHeight="1">
      <c r="A1" s="1157" t="s">
        <v>469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</row>
    <row r="2" spans="1:20" s="23" customFormat="1" ht="13.5" thickBot="1">
      <c r="A2" s="22"/>
      <c r="C2" s="788"/>
      <c r="E2" s="200"/>
      <c r="F2" s="794"/>
      <c r="G2" s="200"/>
      <c r="H2" s="208"/>
      <c r="I2" s="797"/>
      <c r="J2" s="208"/>
      <c r="K2" s="217"/>
      <c r="L2" s="801"/>
      <c r="M2" s="217"/>
      <c r="N2" s="226"/>
      <c r="O2" s="807"/>
      <c r="P2" s="226"/>
      <c r="R2" s="788"/>
      <c r="T2" s="24" t="s">
        <v>13</v>
      </c>
    </row>
    <row r="3" spans="1:20" s="23" customFormat="1" ht="38.25" customHeight="1" thickBot="1">
      <c r="A3" s="25" t="s">
        <v>14</v>
      </c>
      <c r="B3" s="1162" t="s">
        <v>417</v>
      </c>
      <c r="C3" s="1163"/>
      <c r="D3" s="1163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5"/>
    </row>
    <row r="4" spans="1:20" s="23" customFormat="1" ht="162.75" customHeight="1" thickBot="1">
      <c r="A4" s="26" t="s">
        <v>15</v>
      </c>
      <c r="B4" s="27" t="s">
        <v>16</v>
      </c>
      <c r="C4" s="789" t="s">
        <v>451</v>
      </c>
      <c r="D4" s="810" t="s">
        <v>452</v>
      </c>
      <c r="E4" s="201" t="s">
        <v>17</v>
      </c>
      <c r="F4" s="789" t="s">
        <v>451</v>
      </c>
      <c r="G4" s="815" t="s">
        <v>453</v>
      </c>
      <c r="H4" s="209" t="s">
        <v>18</v>
      </c>
      <c r="I4" s="789" t="s">
        <v>451</v>
      </c>
      <c r="J4" s="820" t="s">
        <v>454</v>
      </c>
      <c r="K4" s="218" t="s">
        <v>19</v>
      </c>
      <c r="L4" s="789" t="s">
        <v>451</v>
      </c>
      <c r="M4" s="825" t="s">
        <v>455</v>
      </c>
      <c r="N4" s="227" t="s">
        <v>20</v>
      </c>
      <c r="O4" s="789" t="s">
        <v>451</v>
      </c>
      <c r="P4" s="830" t="s">
        <v>456</v>
      </c>
      <c r="Q4" s="28" t="s">
        <v>458</v>
      </c>
      <c r="R4" s="789" t="s">
        <v>451</v>
      </c>
      <c r="S4" s="835" t="s">
        <v>457</v>
      </c>
      <c r="T4" s="29" t="s">
        <v>21</v>
      </c>
    </row>
    <row r="5" spans="1:20" s="23" customFormat="1" ht="13.5" thickBot="1">
      <c r="A5" s="30">
        <v>6341</v>
      </c>
      <c r="B5" s="31"/>
      <c r="C5" s="790" t="e">
        <f>(D5/B5)*100</f>
        <v>#DIV/0!</v>
      </c>
      <c r="D5" s="811"/>
      <c r="E5" s="202"/>
      <c r="F5" s="790" t="e">
        <f>(G5/E5)*100</f>
        <v>#DIV/0!</v>
      </c>
      <c r="G5" s="816"/>
      <c r="H5" s="210"/>
      <c r="I5" s="790" t="e">
        <f>(J5/H5)*100</f>
        <v>#DIV/0!</v>
      </c>
      <c r="J5" s="821"/>
      <c r="K5" s="219"/>
      <c r="L5" s="790" t="e">
        <f>(M5/K5)*100</f>
        <v>#DIV/0!</v>
      </c>
      <c r="M5" s="826"/>
      <c r="N5" s="228"/>
      <c r="O5" s="790" t="e">
        <f>(P5/N5)*100</f>
        <v>#DIV/0!</v>
      </c>
      <c r="P5" s="831"/>
      <c r="Q5" s="32"/>
      <c r="R5" s="790" t="e">
        <f>(S5/Q5)*100</f>
        <v>#DIV/0!</v>
      </c>
      <c r="S5" s="836"/>
      <c r="T5" s="33"/>
    </row>
    <row r="6" spans="1:20" s="23" customFormat="1" ht="13.5" thickBot="1">
      <c r="A6" s="65">
        <v>6361</v>
      </c>
      <c r="B6" s="66"/>
      <c r="C6" s="790" t="e">
        <f aca="true" t="shared" si="0" ref="C6:C21">(D6/B6)*100</f>
        <v>#DIV/0!</v>
      </c>
      <c r="D6" s="812"/>
      <c r="E6" s="203"/>
      <c r="F6" s="790" t="e">
        <f aca="true" t="shared" si="1" ref="F6:F21">(G6/E6)*100</f>
        <v>#DIV/0!</v>
      </c>
      <c r="G6" s="817"/>
      <c r="H6" s="211"/>
      <c r="I6" s="790" t="e">
        <f aca="true" t="shared" si="2" ref="I6:I21">(J6/H6)*100</f>
        <v>#DIV/0!</v>
      </c>
      <c r="J6" s="822"/>
      <c r="K6" s="827">
        <f>'INT.POM.TAB.PRI.-SVE RAZINE ''16'!C21+'INT.POM.TAB.PRI.-SVE RAZINE ''16'!C30+'INT.POM.TAB.PRI.-SVE RAZINE ''16'!I30+'INT.POM.TAB.PRI.-SVE RAZINE ''16'!M30+'INT.POM.TAB.PRI.-SVE RAZINE ''16'!S30-'INT.POM.TAB.PRI.-SVE RAZINE ''16'!C94+'INT.POM.TAB.PRI.-SVE RAZINE ''16'!C21</f>
        <v>10564014</v>
      </c>
      <c r="L6" s="790">
        <f aca="true" t="shared" si="3" ref="L6:L21">(M6/K6)*100</f>
        <v>103.11105191644008</v>
      </c>
      <c r="M6" s="827">
        <f>'INT.POM.TAB.PRI.-SVE RAZINE ''16'!E21+'INT.POM.TAB.PRI.-SVE RAZINE ''16'!E30+'INT.POM.TAB.PRI.-SVE RAZINE ''16'!K30+'INT.POM.TAB.PRI.-SVE RAZINE ''16'!O30+'INT.POM.TAB.PRI.-SVE RAZINE ''16'!U30-'INT.POM.TAB.PRI.-SVE RAZINE ''16'!E94+'INT.POM.TAB.PRI.-SVE RAZINE ''16'!E21</f>
        <v>10892665.959999999</v>
      </c>
      <c r="N6" s="229"/>
      <c r="O6" s="790" t="e">
        <f aca="true" t="shared" si="4" ref="O6:O21">(P6/N6)*100</f>
        <v>#DIV/0!</v>
      </c>
      <c r="P6" s="832"/>
      <c r="Q6" s="64"/>
      <c r="R6" s="790" t="e">
        <f aca="true" t="shared" si="5" ref="R6:R21">(S6/Q6)*100</f>
        <v>#DIV/0!</v>
      </c>
      <c r="S6" s="837"/>
      <c r="T6" s="67"/>
    </row>
    <row r="7" spans="1:20" s="23" customFormat="1" ht="13.5" thickBot="1">
      <c r="A7" s="65">
        <v>6362</v>
      </c>
      <c r="B7" s="66"/>
      <c r="C7" s="790" t="e">
        <f t="shared" si="0"/>
        <v>#DIV/0!</v>
      </c>
      <c r="D7" s="812"/>
      <c r="E7" s="203"/>
      <c r="F7" s="790" t="e">
        <f t="shared" si="1"/>
        <v>#DIV/0!</v>
      </c>
      <c r="G7" s="817"/>
      <c r="H7" s="211"/>
      <c r="I7" s="790" t="e">
        <f t="shared" si="2"/>
        <v>#DIV/0!</v>
      </c>
      <c r="J7" s="822"/>
      <c r="K7" s="220"/>
      <c r="L7" s="790" t="e">
        <f t="shared" si="3"/>
        <v>#DIV/0!</v>
      </c>
      <c r="M7" s="827"/>
      <c r="N7" s="229"/>
      <c r="O7" s="790" t="e">
        <f t="shared" si="4"/>
        <v>#DIV/0!</v>
      </c>
      <c r="P7" s="832"/>
      <c r="Q7" s="64"/>
      <c r="R7" s="790" t="e">
        <f t="shared" si="5"/>
        <v>#DIV/0!</v>
      </c>
      <c r="S7" s="837"/>
      <c r="T7" s="67"/>
    </row>
    <row r="8" spans="1:20" s="23" customFormat="1" ht="13.5" thickBot="1">
      <c r="A8" s="65">
        <v>6381</v>
      </c>
      <c r="B8" s="66"/>
      <c r="C8" s="790" t="e">
        <f t="shared" si="0"/>
        <v>#DIV/0!</v>
      </c>
      <c r="D8" s="812"/>
      <c r="E8" s="203"/>
      <c r="F8" s="790" t="e">
        <f t="shared" si="1"/>
        <v>#DIV/0!</v>
      </c>
      <c r="G8" s="817"/>
      <c r="H8" s="211"/>
      <c r="I8" s="790" t="e">
        <f t="shared" si="2"/>
        <v>#DIV/0!</v>
      </c>
      <c r="J8" s="822"/>
      <c r="K8" s="220">
        <f>'INT.POM.TAB.PRI.-SVE RAZINE ''16'!F40</f>
        <v>250000</v>
      </c>
      <c r="L8" s="790">
        <f t="shared" si="3"/>
        <v>106.642028</v>
      </c>
      <c r="M8" s="827">
        <f>'INT.POM.TAB.PRI.-SVE RAZINE ''16'!H40</f>
        <v>266605.07</v>
      </c>
      <c r="N8" s="229"/>
      <c r="O8" s="790" t="e">
        <f t="shared" si="4"/>
        <v>#DIV/0!</v>
      </c>
      <c r="P8" s="832"/>
      <c r="Q8" s="64"/>
      <c r="R8" s="790" t="e">
        <f t="shared" si="5"/>
        <v>#DIV/0!</v>
      </c>
      <c r="S8" s="837"/>
      <c r="T8" s="67"/>
    </row>
    <row r="9" spans="1:20" s="23" customFormat="1" ht="13.5" thickBot="1">
      <c r="A9" s="65">
        <v>6382</v>
      </c>
      <c r="B9" s="66"/>
      <c r="C9" s="790" t="e">
        <f t="shared" si="0"/>
        <v>#DIV/0!</v>
      </c>
      <c r="D9" s="812"/>
      <c r="E9" s="203"/>
      <c r="F9" s="790" t="e">
        <f t="shared" si="1"/>
        <v>#DIV/0!</v>
      </c>
      <c r="G9" s="817"/>
      <c r="H9" s="211"/>
      <c r="I9" s="790" t="e">
        <f t="shared" si="2"/>
        <v>#DIV/0!</v>
      </c>
      <c r="J9" s="822"/>
      <c r="K9" s="220"/>
      <c r="L9" s="790" t="e">
        <f t="shared" si="3"/>
        <v>#DIV/0!</v>
      </c>
      <c r="M9" s="827"/>
      <c r="N9" s="229"/>
      <c r="O9" s="790" t="e">
        <f t="shared" si="4"/>
        <v>#DIV/0!</v>
      </c>
      <c r="P9" s="832"/>
      <c r="Q9" s="64"/>
      <c r="R9" s="790" t="e">
        <f t="shared" si="5"/>
        <v>#DIV/0!</v>
      </c>
      <c r="S9" s="837"/>
      <c r="T9" s="67"/>
    </row>
    <row r="10" spans="1:20" s="23" customFormat="1" ht="13.5" thickBot="1">
      <c r="A10" s="65">
        <v>6413</v>
      </c>
      <c r="B10" s="66"/>
      <c r="C10" s="790" t="e">
        <f t="shared" si="0"/>
        <v>#DIV/0!</v>
      </c>
      <c r="D10" s="812"/>
      <c r="E10" s="203">
        <f>'INT.POM.TAB.PRI.-SVE RAZINE ''16'!M45</f>
        <v>1000</v>
      </c>
      <c r="F10" s="790">
        <f t="shared" si="1"/>
        <v>100</v>
      </c>
      <c r="G10" s="817">
        <f>'INT.POM.TAB.PRI.-SVE RAZINE ''16'!O45</f>
        <v>1000</v>
      </c>
      <c r="H10" s="211"/>
      <c r="I10" s="790" t="e">
        <f t="shared" si="2"/>
        <v>#DIV/0!</v>
      </c>
      <c r="J10" s="822"/>
      <c r="K10" s="220"/>
      <c r="L10" s="790" t="e">
        <f t="shared" si="3"/>
        <v>#DIV/0!</v>
      </c>
      <c r="M10" s="827"/>
      <c r="N10" s="229"/>
      <c r="O10" s="790" t="e">
        <f t="shared" si="4"/>
        <v>#DIV/0!</v>
      </c>
      <c r="P10" s="832"/>
      <c r="Q10" s="64"/>
      <c r="R10" s="790" t="e">
        <f t="shared" si="5"/>
        <v>#DIV/0!</v>
      </c>
      <c r="S10" s="837"/>
      <c r="T10" s="67"/>
    </row>
    <row r="11" spans="1:20" s="23" customFormat="1" ht="13.5" thickBot="1">
      <c r="A11" s="65">
        <v>6419</v>
      </c>
      <c r="B11" s="66"/>
      <c r="C11" s="790" t="e">
        <f t="shared" si="0"/>
        <v>#DIV/0!</v>
      </c>
      <c r="D11" s="812"/>
      <c r="E11" s="203"/>
      <c r="F11" s="790" t="e">
        <f t="shared" si="1"/>
        <v>#DIV/0!</v>
      </c>
      <c r="G11" s="817"/>
      <c r="H11" s="211"/>
      <c r="I11" s="790" t="e">
        <f t="shared" si="2"/>
        <v>#DIV/0!</v>
      </c>
      <c r="J11" s="822"/>
      <c r="K11" s="220"/>
      <c r="L11" s="790" t="e">
        <f t="shared" si="3"/>
        <v>#DIV/0!</v>
      </c>
      <c r="M11" s="827"/>
      <c r="N11" s="229"/>
      <c r="O11" s="790" t="e">
        <f t="shared" si="4"/>
        <v>#DIV/0!</v>
      </c>
      <c r="P11" s="832"/>
      <c r="Q11" s="64"/>
      <c r="R11" s="790" t="e">
        <f t="shared" si="5"/>
        <v>#DIV/0!</v>
      </c>
      <c r="S11" s="837"/>
      <c r="T11" s="67"/>
    </row>
    <row r="12" spans="1:20" s="23" customFormat="1" ht="13.5" thickBot="1">
      <c r="A12" s="65">
        <v>6422</v>
      </c>
      <c r="B12" s="66"/>
      <c r="C12" s="790" t="e">
        <f t="shared" si="0"/>
        <v>#DIV/0!</v>
      </c>
      <c r="D12" s="812"/>
      <c r="E12" s="203"/>
      <c r="F12" s="790" t="e">
        <f t="shared" si="1"/>
        <v>#DIV/0!</v>
      </c>
      <c r="G12" s="817"/>
      <c r="H12" s="211"/>
      <c r="I12" s="790" t="e">
        <f t="shared" si="2"/>
        <v>#DIV/0!</v>
      </c>
      <c r="J12" s="822"/>
      <c r="K12" s="220"/>
      <c r="L12" s="790" t="e">
        <f t="shared" si="3"/>
        <v>#DIV/0!</v>
      </c>
      <c r="M12" s="827"/>
      <c r="N12" s="229"/>
      <c r="O12" s="790" t="e">
        <f t="shared" si="4"/>
        <v>#DIV/0!</v>
      </c>
      <c r="P12" s="832"/>
      <c r="Q12" s="64"/>
      <c r="R12" s="790" t="e">
        <f t="shared" si="5"/>
        <v>#DIV/0!</v>
      </c>
      <c r="S12" s="837"/>
      <c r="T12" s="67"/>
    </row>
    <row r="13" spans="1:20" s="23" customFormat="1" ht="13.5" thickBot="1">
      <c r="A13" s="65">
        <v>6526</v>
      </c>
      <c r="B13" s="66"/>
      <c r="C13" s="790" t="e">
        <f t="shared" si="0"/>
        <v>#DIV/0!</v>
      </c>
      <c r="D13" s="812"/>
      <c r="E13" s="203"/>
      <c r="F13" s="790" t="e">
        <f t="shared" si="1"/>
        <v>#DIV/0!</v>
      </c>
      <c r="G13" s="817"/>
      <c r="H13" s="211">
        <f>'INT.POM.TAB.PRI.-SVE RAZINE ''16'!S47</f>
        <v>29940</v>
      </c>
      <c r="I13" s="790">
        <f t="shared" si="2"/>
        <v>69.10487641950567</v>
      </c>
      <c r="J13" s="822">
        <f>'INT.POM.TAB.PRI.-SVE RAZINE ''16'!U47</f>
        <v>20690</v>
      </c>
      <c r="K13" s="220"/>
      <c r="L13" s="790" t="e">
        <f t="shared" si="3"/>
        <v>#DIV/0!</v>
      </c>
      <c r="M13" s="827"/>
      <c r="N13" s="229"/>
      <c r="O13" s="790" t="e">
        <f t="shared" si="4"/>
        <v>#DIV/0!</v>
      </c>
      <c r="P13" s="832"/>
      <c r="Q13" s="64"/>
      <c r="R13" s="790" t="e">
        <f t="shared" si="5"/>
        <v>#DIV/0!</v>
      </c>
      <c r="S13" s="837"/>
      <c r="T13" s="67"/>
    </row>
    <row r="14" spans="1:20" s="23" customFormat="1" ht="13.5" thickBot="1">
      <c r="A14" s="65">
        <v>6614</v>
      </c>
      <c r="B14" s="66"/>
      <c r="C14" s="790" t="e">
        <f t="shared" si="0"/>
        <v>#DIV/0!</v>
      </c>
      <c r="D14" s="812"/>
      <c r="E14" s="203">
        <f>'INT.POM.TAB.PRI.-SVE RAZINE ''16'!P90</f>
        <v>20000</v>
      </c>
      <c r="F14" s="790">
        <f t="shared" si="1"/>
        <v>232.6</v>
      </c>
      <c r="G14" s="817">
        <f>'INT.POM.TAB.PRI.-SVE RAZINE ''16'!R90</f>
        <v>46520</v>
      </c>
      <c r="H14" s="211"/>
      <c r="I14" s="790" t="e">
        <f t="shared" si="2"/>
        <v>#DIV/0!</v>
      </c>
      <c r="J14" s="822"/>
      <c r="K14" s="220"/>
      <c r="L14" s="790" t="e">
        <f t="shared" si="3"/>
        <v>#DIV/0!</v>
      </c>
      <c r="M14" s="827"/>
      <c r="N14" s="229"/>
      <c r="O14" s="790" t="e">
        <f t="shared" si="4"/>
        <v>#DIV/0!</v>
      </c>
      <c r="P14" s="832"/>
      <c r="Q14" s="64"/>
      <c r="R14" s="790" t="e">
        <f t="shared" si="5"/>
        <v>#DIV/0!</v>
      </c>
      <c r="S14" s="837"/>
      <c r="T14" s="67"/>
    </row>
    <row r="15" spans="1:20" s="23" customFormat="1" ht="13.5" thickBot="1">
      <c r="A15" s="65">
        <v>6615</v>
      </c>
      <c r="B15" s="66"/>
      <c r="C15" s="790" t="e">
        <f t="shared" si="0"/>
        <v>#DIV/0!</v>
      </c>
      <c r="D15" s="812"/>
      <c r="E15" s="203"/>
      <c r="F15" s="790" t="e">
        <f t="shared" si="1"/>
        <v>#DIV/0!</v>
      </c>
      <c r="G15" s="817"/>
      <c r="H15" s="211"/>
      <c r="I15" s="790" t="e">
        <f t="shared" si="2"/>
        <v>#DIV/0!</v>
      </c>
      <c r="J15" s="822"/>
      <c r="K15" s="220"/>
      <c r="L15" s="790" t="e">
        <f t="shared" si="3"/>
        <v>#DIV/0!</v>
      </c>
      <c r="M15" s="827"/>
      <c r="N15" s="229"/>
      <c r="O15" s="790" t="e">
        <f t="shared" si="4"/>
        <v>#DIV/0!</v>
      </c>
      <c r="P15" s="832"/>
      <c r="Q15" s="64"/>
      <c r="R15" s="790" t="e">
        <f t="shared" si="5"/>
        <v>#DIV/0!</v>
      </c>
      <c r="S15" s="837"/>
      <c r="T15" s="67"/>
    </row>
    <row r="16" spans="1:20" s="23" customFormat="1" ht="13.5" thickBot="1">
      <c r="A16" s="65">
        <v>6631</v>
      </c>
      <c r="B16" s="66"/>
      <c r="C16" s="790" t="e">
        <f t="shared" si="0"/>
        <v>#DIV/0!</v>
      </c>
      <c r="D16" s="812"/>
      <c r="E16" s="203"/>
      <c r="F16" s="790" t="e">
        <f t="shared" si="1"/>
        <v>#DIV/0!</v>
      </c>
      <c r="G16" s="817"/>
      <c r="H16" s="211"/>
      <c r="I16" s="790" t="e">
        <f t="shared" si="2"/>
        <v>#DIV/0!</v>
      </c>
      <c r="J16" s="822"/>
      <c r="K16" s="220"/>
      <c r="L16" s="790" t="e">
        <f t="shared" si="3"/>
        <v>#DIV/0!</v>
      </c>
      <c r="M16" s="827"/>
      <c r="N16" s="229">
        <f>'INT.POM.TAB.PRI.-SVE RAZINE ''16'!V61</f>
        <v>24314.5</v>
      </c>
      <c r="O16" s="790">
        <f t="shared" si="4"/>
        <v>146.8259680437599</v>
      </c>
      <c r="P16" s="832">
        <f>'INT.POM.TAB.PRI.-SVE RAZINE ''16'!X61-'INT.POM.TAB.PRI.-SVE RAZINE ''16'!X64</f>
        <v>35700</v>
      </c>
      <c r="Q16" s="64"/>
      <c r="R16" s="790" t="e">
        <f t="shared" si="5"/>
        <v>#DIV/0!</v>
      </c>
      <c r="S16" s="837"/>
      <c r="T16" s="67"/>
    </row>
    <row r="17" spans="1:20" s="23" customFormat="1" ht="13.5" thickBot="1">
      <c r="A17" s="65">
        <v>6632</v>
      </c>
      <c r="B17" s="66"/>
      <c r="C17" s="790" t="e">
        <f t="shared" si="0"/>
        <v>#DIV/0!</v>
      </c>
      <c r="D17" s="812"/>
      <c r="E17" s="203"/>
      <c r="F17" s="790" t="e">
        <f t="shared" si="1"/>
        <v>#DIV/0!</v>
      </c>
      <c r="G17" s="817"/>
      <c r="H17" s="211"/>
      <c r="I17" s="790" t="e">
        <f t="shared" si="2"/>
        <v>#DIV/0!</v>
      </c>
      <c r="J17" s="822"/>
      <c r="K17" s="220"/>
      <c r="L17" s="790" t="e">
        <f t="shared" si="3"/>
        <v>#DIV/0!</v>
      </c>
      <c r="M17" s="827"/>
      <c r="N17" s="229"/>
      <c r="O17" s="790" t="e">
        <f t="shared" si="4"/>
        <v>#DIV/0!</v>
      </c>
      <c r="P17" s="832">
        <v>17500</v>
      </c>
      <c r="Q17" s="64"/>
      <c r="R17" s="790" t="e">
        <f t="shared" si="5"/>
        <v>#DIV/0!</v>
      </c>
      <c r="S17" s="837"/>
      <c r="T17" s="67"/>
    </row>
    <row r="18" spans="1:20" s="23" customFormat="1" ht="13.5" thickBot="1">
      <c r="A18" s="65">
        <v>6711</v>
      </c>
      <c r="B18" s="66">
        <f>'INT.POM.TAB.PRI.-SVE RAZINE ''16'!F66</f>
        <v>337113</v>
      </c>
      <c r="C18" s="790">
        <f t="shared" si="0"/>
        <v>100.65133649547778</v>
      </c>
      <c r="D18" s="812">
        <f>'INT.POM.TAB.PRI.-SVE RAZINE ''16'!H66</f>
        <v>339308.74</v>
      </c>
      <c r="E18" s="203"/>
      <c r="F18" s="790" t="e">
        <f t="shared" si="1"/>
        <v>#DIV/0!</v>
      </c>
      <c r="G18" s="817"/>
      <c r="H18" s="211"/>
      <c r="I18" s="790" t="e">
        <f t="shared" si="2"/>
        <v>#DIV/0!</v>
      </c>
      <c r="J18" s="822"/>
      <c r="K18" s="220"/>
      <c r="L18" s="790" t="e">
        <f t="shared" si="3"/>
        <v>#DIV/0!</v>
      </c>
      <c r="M18" s="827"/>
      <c r="N18" s="229"/>
      <c r="O18" s="790" t="e">
        <f t="shared" si="4"/>
        <v>#DIV/0!</v>
      </c>
      <c r="P18" s="832"/>
      <c r="Q18" s="64"/>
      <c r="R18" s="790" t="e">
        <f t="shared" si="5"/>
        <v>#DIV/0!</v>
      </c>
      <c r="S18" s="837"/>
      <c r="T18" s="67"/>
    </row>
    <row r="19" spans="1:20" s="23" customFormat="1" ht="13.5" thickBot="1">
      <c r="A19" s="65">
        <v>6712</v>
      </c>
      <c r="B19" s="66"/>
      <c r="C19" s="790" t="e">
        <f t="shared" si="0"/>
        <v>#DIV/0!</v>
      </c>
      <c r="D19" s="812"/>
      <c r="E19" s="203"/>
      <c r="F19" s="790" t="e">
        <f t="shared" si="1"/>
        <v>#DIV/0!</v>
      </c>
      <c r="G19" s="817"/>
      <c r="H19" s="211"/>
      <c r="I19" s="790" t="e">
        <f t="shared" si="2"/>
        <v>#DIV/0!</v>
      </c>
      <c r="J19" s="822"/>
      <c r="K19" s="220"/>
      <c r="L19" s="790" t="e">
        <f t="shared" si="3"/>
        <v>#DIV/0!</v>
      </c>
      <c r="M19" s="827"/>
      <c r="N19" s="229"/>
      <c r="O19" s="790" t="e">
        <f t="shared" si="4"/>
        <v>#DIV/0!</v>
      </c>
      <c r="P19" s="832"/>
      <c r="Q19" s="64"/>
      <c r="R19" s="790" t="e">
        <f t="shared" si="5"/>
        <v>#DIV/0!</v>
      </c>
      <c r="S19" s="837"/>
      <c r="T19" s="67"/>
    </row>
    <row r="20" spans="1:20" s="23" customFormat="1" ht="13.5" thickBot="1">
      <c r="A20" s="65">
        <v>6831</v>
      </c>
      <c r="B20" s="66"/>
      <c r="C20" s="790" t="e">
        <f t="shared" si="0"/>
        <v>#DIV/0!</v>
      </c>
      <c r="D20" s="812"/>
      <c r="E20" s="203"/>
      <c r="F20" s="790" t="e">
        <f t="shared" si="1"/>
        <v>#DIV/0!</v>
      </c>
      <c r="G20" s="817"/>
      <c r="H20" s="211"/>
      <c r="I20" s="790" t="e">
        <f t="shared" si="2"/>
        <v>#DIV/0!</v>
      </c>
      <c r="J20" s="822"/>
      <c r="K20" s="220"/>
      <c r="L20" s="790" t="e">
        <f t="shared" si="3"/>
        <v>#DIV/0!</v>
      </c>
      <c r="M20" s="827"/>
      <c r="N20" s="229"/>
      <c r="O20" s="790" t="e">
        <f t="shared" si="4"/>
        <v>#DIV/0!</v>
      </c>
      <c r="P20" s="832"/>
      <c r="Q20" s="64"/>
      <c r="R20" s="790" t="e">
        <f t="shared" si="5"/>
        <v>#DIV/0!</v>
      </c>
      <c r="S20" s="837"/>
      <c r="T20" s="67"/>
    </row>
    <row r="21" spans="1:20" s="23" customFormat="1" ht="13.5" thickBot="1">
      <c r="A21" s="34">
        <v>7211</v>
      </c>
      <c r="B21" s="35"/>
      <c r="C21" s="790" t="e">
        <f t="shared" si="0"/>
        <v>#DIV/0!</v>
      </c>
      <c r="D21" s="813"/>
      <c r="E21" s="204"/>
      <c r="F21" s="790" t="e">
        <f t="shared" si="1"/>
        <v>#DIV/0!</v>
      </c>
      <c r="G21" s="818"/>
      <c r="H21" s="212"/>
      <c r="I21" s="790" t="e">
        <f t="shared" si="2"/>
        <v>#DIV/0!</v>
      </c>
      <c r="J21" s="823"/>
      <c r="K21" s="221"/>
      <c r="L21" s="790" t="e">
        <f t="shared" si="3"/>
        <v>#DIV/0!</v>
      </c>
      <c r="M21" s="828"/>
      <c r="N21" s="230"/>
      <c r="O21" s="790" t="e">
        <f t="shared" si="4"/>
        <v>#DIV/0!</v>
      </c>
      <c r="P21" s="833"/>
      <c r="Q21" s="36"/>
      <c r="R21" s="790" t="e">
        <f t="shared" si="5"/>
        <v>#DIV/0!</v>
      </c>
      <c r="S21" s="838"/>
      <c r="T21" s="37"/>
    </row>
    <row r="22" spans="1:20" s="23" customFormat="1" ht="16.5" customHeight="1" thickBot="1">
      <c r="A22" s="839" t="s">
        <v>460</v>
      </c>
      <c r="B22" s="38">
        <f>SUM(B5:B21)</f>
        <v>337113</v>
      </c>
      <c r="C22" s="791">
        <f>(D22/B22)*100</f>
        <v>100.65133649547778</v>
      </c>
      <c r="D22" s="814">
        <f>SUM(D5:D21)</f>
        <v>339308.74</v>
      </c>
      <c r="E22" s="205">
        <f>SUM(E5:E21)</f>
        <v>21000</v>
      </c>
      <c r="F22" s="791">
        <f>(G22/E22)*100</f>
        <v>226.28571428571428</v>
      </c>
      <c r="G22" s="819">
        <f>SUM(G5:G21)</f>
        <v>47520</v>
      </c>
      <c r="H22" s="213">
        <f>SUM(H5:H21)</f>
        <v>29940</v>
      </c>
      <c r="I22" s="791">
        <f>(J22/H22)*100</f>
        <v>69.10487641950567</v>
      </c>
      <c r="J22" s="824">
        <f>SUM(J5:J21)</f>
        <v>20690</v>
      </c>
      <c r="K22" s="222">
        <f>SUM(K5:K21)</f>
        <v>10814014</v>
      </c>
      <c r="L22" s="791">
        <f>(M22/K22)*100</f>
        <v>103.19268155191956</v>
      </c>
      <c r="M22" s="829">
        <f>SUM(M5:M21)</f>
        <v>11159271.03</v>
      </c>
      <c r="N22" s="231">
        <f>SUM(N5:N21)</f>
        <v>24314.5</v>
      </c>
      <c r="O22" s="791">
        <f>(P22/N22)*100</f>
        <v>218.79948179070104</v>
      </c>
      <c r="P22" s="834">
        <f>SUM(P5:P21)</f>
        <v>53200</v>
      </c>
      <c r="Q22" s="38">
        <f>SUM(Q5:Q21)</f>
        <v>0</v>
      </c>
      <c r="R22" s="791" t="e">
        <f>(S22/Q22)*100</f>
        <v>#DIV/0!</v>
      </c>
      <c r="S22" s="814">
        <f>SUM(S5:S21)</f>
        <v>0</v>
      </c>
      <c r="T22" s="39">
        <f>SUM(T5:T21)</f>
        <v>0</v>
      </c>
    </row>
    <row r="23" spans="1:20" s="23" customFormat="1" ht="15.75" customHeight="1" thickBot="1">
      <c r="A23" s="839" t="s">
        <v>459</v>
      </c>
      <c r="B23" s="1170" t="s">
        <v>461</v>
      </c>
      <c r="C23" s="1171"/>
      <c r="D23" s="1171"/>
      <c r="E23" s="1171"/>
      <c r="F23" s="1171"/>
      <c r="G23" s="1171"/>
      <c r="H23" s="1171"/>
      <c r="I23" s="1170">
        <f>B22+E22+H22+K22+N22+Q22+T22</f>
        <v>11226381.5</v>
      </c>
      <c r="J23" s="1171"/>
      <c r="K23" s="1166" t="s">
        <v>439</v>
      </c>
      <c r="L23" s="1167"/>
      <c r="M23" s="1167"/>
      <c r="N23" s="1167"/>
      <c r="O23" s="1167"/>
      <c r="P23" s="1167"/>
      <c r="Q23" s="1167"/>
      <c r="R23" s="1167"/>
      <c r="S23" s="1168">
        <f>D22+G22+J22+M22+P22+S22</f>
        <v>11619989.77</v>
      </c>
      <c r="T23" s="1169"/>
    </row>
    <row r="24" spans="1:7" ht="12.75">
      <c r="A24" s="41"/>
      <c r="B24" s="41"/>
      <c r="C24" s="793"/>
      <c r="D24" s="41"/>
      <c r="E24" s="207"/>
      <c r="F24" s="795"/>
      <c r="G24" s="207"/>
    </row>
    <row r="25" spans="1:13" ht="12.75">
      <c r="A25" s="41"/>
      <c r="B25" s="41"/>
      <c r="C25" s="793"/>
      <c r="D25" s="41"/>
      <c r="E25" s="207"/>
      <c r="F25" s="795"/>
      <c r="G25" s="207"/>
      <c r="H25" s="215"/>
      <c r="I25" s="799"/>
      <c r="J25" s="215"/>
      <c r="K25" s="123"/>
      <c r="L25" s="804"/>
      <c r="M25" s="123"/>
    </row>
    <row r="26" spans="1:13" ht="12.75">
      <c r="A26" s="41"/>
      <c r="B26" s="41"/>
      <c r="C26" s="793"/>
      <c r="D26" s="41"/>
      <c r="E26" s="207"/>
      <c r="F26" s="795"/>
      <c r="G26" s="207"/>
      <c r="H26" s="215"/>
      <c r="I26" s="799"/>
      <c r="J26" s="215"/>
      <c r="K26" s="225"/>
      <c r="L26" s="806"/>
      <c r="M26" s="225"/>
    </row>
    <row r="27" spans="1:13" ht="12.75">
      <c r="A27" s="41"/>
      <c r="B27" s="41"/>
      <c r="C27" s="793"/>
      <c r="D27" s="41"/>
      <c r="E27" s="207"/>
      <c r="F27" s="795"/>
      <c r="G27" s="207"/>
      <c r="H27" s="215"/>
      <c r="I27" s="799"/>
      <c r="J27" s="215"/>
      <c r="K27" s="123"/>
      <c r="L27" s="804"/>
      <c r="M27" s="123"/>
    </row>
    <row r="28" spans="1:13" ht="22.5" customHeight="1">
      <c r="A28" s="41"/>
      <c r="B28" s="41"/>
      <c r="C28" s="793"/>
      <c r="D28" s="41"/>
      <c r="E28" s="207"/>
      <c r="F28" s="795"/>
      <c r="G28" s="207"/>
      <c r="H28" s="215"/>
      <c r="I28" s="799"/>
      <c r="J28" s="215"/>
      <c r="K28" s="223"/>
      <c r="L28" s="802"/>
      <c r="M28" s="223"/>
    </row>
    <row r="29" spans="8:13" ht="22.5" customHeight="1">
      <c r="H29" s="214"/>
      <c r="I29" s="798"/>
      <c r="J29" s="214"/>
      <c r="K29" s="224"/>
      <c r="L29" s="803"/>
      <c r="M29" s="224"/>
    </row>
  </sheetData>
  <sheetProtection/>
  <mergeCells count="6">
    <mergeCell ref="A1:T1"/>
    <mergeCell ref="B3:T3"/>
    <mergeCell ref="K23:R23"/>
    <mergeCell ref="S23:T23"/>
    <mergeCell ref="I23:J23"/>
    <mergeCell ref="B23:H23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6"/>
  <sheetViews>
    <sheetView view="pageBreakPreview" zoomScaleSheetLayoutView="100" zoomScalePageLayoutView="0" workbookViewId="0" topLeftCell="A13">
      <selection activeCell="M212" sqref="M212"/>
    </sheetView>
  </sheetViews>
  <sheetFormatPr defaultColWidth="11.421875" defaultRowHeight="19.5" customHeight="1"/>
  <cols>
    <col min="1" max="1" width="12.140625" style="60" customWidth="1"/>
    <col min="2" max="2" width="35.28125" style="61" customWidth="1"/>
    <col min="3" max="3" width="12.421875" style="62" customWidth="1"/>
    <col min="4" max="4" width="10.7109375" style="120" customWidth="1"/>
    <col min="5" max="5" width="5.28125" style="120" customWidth="1"/>
    <col min="6" max="6" width="10.7109375" style="726" customWidth="1"/>
    <col min="7" max="7" width="10.7109375" style="160" customWidth="1"/>
    <col min="8" max="8" width="5.28125" style="160" customWidth="1"/>
    <col min="9" max="9" width="10.7109375" style="738" customWidth="1"/>
    <col min="10" max="10" width="10.7109375" style="150" customWidth="1"/>
    <col min="11" max="11" width="5.28125" style="160" customWidth="1"/>
    <col min="12" max="12" width="10.7109375" style="750" customWidth="1"/>
    <col min="13" max="13" width="11.7109375" style="130" customWidth="1"/>
    <col min="14" max="14" width="5.28125" style="160" customWidth="1"/>
    <col min="15" max="15" width="11.7109375" style="762" customWidth="1"/>
    <col min="16" max="16" width="10.8515625" style="140" customWidth="1"/>
    <col min="17" max="17" width="5.28125" style="160" customWidth="1"/>
    <col min="18" max="18" width="10.8515625" style="774" customWidth="1"/>
    <col min="19" max="19" width="12.421875" style="62" customWidth="1"/>
    <col min="20" max="20" width="5.28125" style="160" customWidth="1"/>
    <col min="21" max="21" width="12.421875" style="785" customWidth="1"/>
    <col min="22" max="22" width="7.8515625" style="62" customWidth="1"/>
    <col min="23" max="23" width="11.57421875" style="62" customWidth="1"/>
    <col min="24" max="24" width="5.28125" style="160" customWidth="1"/>
    <col min="25" max="25" width="11.57421875" style="785" customWidth="1"/>
    <col min="26" max="16384" width="11.421875" style="1" customWidth="1"/>
  </cols>
  <sheetData>
    <row r="1" spans="1:25" ht="23.25" customHeight="1">
      <c r="A1" s="1172" t="s">
        <v>418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  <c r="X1" s="1172"/>
      <c r="Y1" s="1172"/>
    </row>
    <row r="2" spans="1:25" s="42" customFormat="1" ht="56.25" customHeight="1">
      <c r="A2" s="43" t="s">
        <v>22</v>
      </c>
      <c r="B2" s="44" t="s">
        <v>23</v>
      </c>
      <c r="C2" s="45" t="s">
        <v>24</v>
      </c>
      <c r="D2" s="113" t="s">
        <v>25</v>
      </c>
      <c r="E2" s="113" t="s">
        <v>447</v>
      </c>
      <c r="F2" s="715" t="s">
        <v>441</v>
      </c>
      <c r="G2" s="151" t="s">
        <v>26</v>
      </c>
      <c r="H2" s="113" t="s">
        <v>447</v>
      </c>
      <c r="I2" s="727" t="s">
        <v>442</v>
      </c>
      <c r="J2" s="141" t="s">
        <v>27</v>
      </c>
      <c r="K2" s="113" t="s">
        <v>447</v>
      </c>
      <c r="L2" s="739" t="s">
        <v>443</v>
      </c>
      <c r="M2" s="121" t="s">
        <v>28</v>
      </c>
      <c r="N2" s="113" t="s">
        <v>447</v>
      </c>
      <c r="O2" s="751" t="s">
        <v>444</v>
      </c>
      <c r="P2" s="131" t="s">
        <v>29</v>
      </c>
      <c r="Q2" s="113" t="s">
        <v>447</v>
      </c>
      <c r="R2" s="763" t="s">
        <v>445</v>
      </c>
      <c r="S2" s="43" t="s">
        <v>30</v>
      </c>
      <c r="T2" s="113" t="s">
        <v>447</v>
      </c>
      <c r="U2" s="775" t="s">
        <v>446</v>
      </c>
      <c r="V2" s="43" t="s">
        <v>31</v>
      </c>
      <c r="W2" s="46" t="s">
        <v>419</v>
      </c>
      <c r="X2" s="113" t="s">
        <v>447</v>
      </c>
      <c r="Y2" s="786" t="s">
        <v>420</v>
      </c>
    </row>
    <row r="3" spans="1:25" ht="19.5" customHeight="1">
      <c r="A3" s="47"/>
      <c r="B3" s="48"/>
      <c r="C3" s="1"/>
      <c r="D3" s="114"/>
      <c r="E3" s="114"/>
      <c r="F3" s="716"/>
      <c r="G3" s="152"/>
      <c r="H3" s="114"/>
      <c r="I3" s="728"/>
      <c r="J3" s="142"/>
      <c r="K3" s="114"/>
      <c r="L3" s="740"/>
      <c r="M3" s="122"/>
      <c r="N3" s="114"/>
      <c r="O3" s="752"/>
      <c r="P3" s="132"/>
      <c r="Q3" s="114"/>
      <c r="R3" s="764"/>
      <c r="S3" s="1"/>
      <c r="T3" s="114"/>
      <c r="U3" s="776"/>
      <c r="V3" s="1"/>
      <c r="W3" s="1"/>
      <c r="X3" s="114"/>
      <c r="Y3" s="776"/>
    </row>
    <row r="4" spans="1:25" s="42" customFormat="1" ht="19.5" customHeight="1">
      <c r="A4" s="47"/>
      <c r="B4" s="63" t="s">
        <v>448</v>
      </c>
      <c r="C4" s="1"/>
      <c r="D4" s="115"/>
      <c r="E4" s="115"/>
      <c r="F4" s="717"/>
      <c r="G4" s="153"/>
      <c r="H4" s="115"/>
      <c r="I4" s="729"/>
      <c r="J4" s="143"/>
      <c r="K4" s="115"/>
      <c r="L4" s="741"/>
      <c r="M4" s="123"/>
      <c r="N4" s="115"/>
      <c r="O4" s="753"/>
      <c r="P4" s="133"/>
      <c r="Q4" s="115"/>
      <c r="R4" s="765"/>
      <c r="T4" s="115"/>
      <c r="U4" s="777"/>
      <c r="X4" s="115"/>
      <c r="Y4" s="777"/>
    </row>
    <row r="5" spans="1:25" ht="19.5" customHeight="1">
      <c r="A5" s="47"/>
      <c r="B5" s="48"/>
      <c r="C5" s="1"/>
      <c r="D5" s="114"/>
      <c r="E5" s="114"/>
      <c r="F5" s="716"/>
      <c r="G5" s="152"/>
      <c r="H5" s="114"/>
      <c r="I5" s="728"/>
      <c r="J5" s="142"/>
      <c r="K5" s="114"/>
      <c r="L5" s="740"/>
      <c r="M5" s="122"/>
      <c r="N5" s="114"/>
      <c r="O5" s="752"/>
      <c r="P5" s="132"/>
      <c r="Q5" s="114"/>
      <c r="R5" s="764"/>
      <c r="S5" s="1"/>
      <c r="T5" s="114"/>
      <c r="U5" s="776"/>
      <c r="V5" s="1"/>
      <c r="W5" s="1"/>
      <c r="X5" s="114"/>
      <c r="Y5" s="776"/>
    </row>
    <row r="6" spans="1:25" s="42" customFormat="1" ht="48.75" customHeight="1">
      <c r="A6" s="49"/>
      <c r="B6" s="57" t="s">
        <v>123</v>
      </c>
      <c r="C6" s="50"/>
      <c r="D6" s="116"/>
      <c r="E6" s="116"/>
      <c r="F6" s="718"/>
      <c r="G6" s="154"/>
      <c r="H6" s="116"/>
      <c r="I6" s="730"/>
      <c r="J6" s="144"/>
      <c r="K6" s="116"/>
      <c r="L6" s="742"/>
      <c r="M6" s="124"/>
      <c r="N6" s="116"/>
      <c r="O6" s="754"/>
      <c r="P6" s="134"/>
      <c r="Q6" s="116"/>
      <c r="R6" s="766"/>
      <c r="S6" s="50"/>
      <c r="T6" s="116"/>
      <c r="U6" s="778"/>
      <c r="V6" s="50"/>
      <c r="W6" s="50"/>
      <c r="X6" s="116"/>
      <c r="Y6" s="778"/>
    </row>
    <row r="7" spans="1:25" s="42" customFormat="1" ht="19.5" customHeight="1">
      <c r="A7" s="49" t="s">
        <v>122</v>
      </c>
      <c r="B7" s="52" t="s">
        <v>32</v>
      </c>
      <c r="C7" s="112">
        <f>SUM(C8+C42+C48+C57+C64+C72+C97)</f>
        <v>0</v>
      </c>
      <c r="D7" s="112">
        <f>SUM(D8+D42+D48+D57+D64+D72+D97)</f>
        <v>203000.41</v>
      </c>
      <c r="E7" s="112"/>
      <c r="F7" s="112">
        <f>SUM(F8+F42+F48+F57+F64+F72+F97)</f>
        <v>212000.03</v>
      </c>
      <c r="G7" s="155">
        <f>SUM(G8+G42+G48+G57+G64+G72+G97)</f>
        <v>0</v>
      </c>
      <c r="H7" s="112"/>
      <c r="I7" s="731">
        <f>SUM(I8+I42+I48+I57+I64+I72+I97)</f>
        <v>0</v>
      </c>
      <c r="J7" s="145">
        <f>SUM(J8+J42+J48+J57+J64+J72+J97)</f>
        <v>0</v>
      </c>
      <c r="K7" s="112"/>
      <c r="L7" s="743">
        <f>SUM(L8+L42+L48+L57+L64+L72+L97)</f>
        <v>0</v>
      </c>
      <c r="M7" s="125">
        <f>SUM(M8+M42+M48+M57+M64+M72+M97)</f>
        <v>0</v>
      </c>
      <c r="N7" s="112"/>
      <c r="O7" s="755">
        <f>SUM(O8+O42+O48+O57+O64+O72+O97)</f>
        <v>0</v>
      </c>
      <c r="P7" s="135">
        <f>SUM(P8+P42+P48+P57+P64+P72+P97)</f>
        <v>0</v>
      </c>
      <c r="Q7" s="112"/>
      <c r="R7" s="767">
        <f>SUM(R8+R42+R48+R57+R64+R72+R97)</f>
        <v>0</v>
      </c>
      <c r="S7" s="53">
        <f>SUM(S8+S42+S48+S57+S64+S72+S97)</f>
        <v>0</v>
      </c>
      <c r="T7" s="112"/>
      <c r="U7" s="779">
        <f>SUM(U8+U42+U48+U57+U64+U72+U97)</f>
        <v>0</v>
      </c>
      <c r="V7" s="53">
        <f>SUM(V8+V42+V48+V57+V64+V72+V97)</f>
        <v>0</v>
      </c>
      <c r="W7" s="50">
        <f>D7+G7+J7+M7+P7+S7+V7</f>
        <v>203000.41</v>
      </c>
      <c r="X7" s="112"/>
      <c r="Y7" s="50">
        <f>F7+I7+L7+O7+R7+U7</f>
        <v>212000.03</v>
      </c>
    </row>
    <row r="8" spans="1:25" s="42" customFormat="1" ht="19.5" customHeight="1">
      <c r="A8" s="49">
        <v>32</v>
      </c>
      <c r="B8" s="52" t="s">
        <v>33</v>
      </c>
      <c r="C8" s="53">
        <f>SUM(C9+C14+C22+C32+C34)</f>
        <v>0</v>
      </c>
      <c r="D8" s="112">
        <f>SUM(D9+D14+D22+D32+D34)</f>
        <v>200945.41</v>
      </c>
      <c r="E8" s="112"/>
      <c r="F8" s="112">
        <f>SUM(F9+F14+F22+F32+F34)</f>
        <v>209945.03</v>
      </c>
      <c r="G8" s="155">
        <f>SUM(G9+G14+G22+G32+G34)</f>
        <v>0</v>
      </c>
      <c r="H8" s="112"/>
      <c r="I8" s="731">
        <f>SUM(I9+I14+I22+I32+I34)</f>
        <v>0</v>
      </c>
      <c r="J8" s="145">
        <f>SUM(J9+J14+J22+J32+J34)</f>
        <v>0</v>
      </c>
      <c r="K8" s="112"/>
      <c r="L8" s="743">
        <f>SUM(L9+L14+L22+L32+L34)</f>
        <v>0</v>
      </c>
      <c r="M8" s="125">
        <f>SUM(M9+M14+M22+M32+M34)</f>
        <v>0</v>
      </c>
      <c r="N8" s="112"/>
      <c r="O8" s="755">
        <f>SUM(O9+O14+O22+O32+O34)</f>
        <v>0</v>
      </c>
      <c r="P8" s="135">
        <f>SUM(P9+P14+P22+P32+P34)</f>
        <v>0</v>
      </c>
      <c r="Q8" s="112"/>
      <c r="R8" s="767">
        <f>SUM(R9+R14+R22+R32+R34)</f>
        <v>0</v>
      </c>
      <c r="S8" s="53">
        <f>SUM(S9+S14+S22+S32+S34)</f>
        <v>0</v>
      </c>
      <c r="T8" s="112"/>
      <c r="U8" s="779">
        <f>SUM(U9+U14+U22+U32+U34)</f>
        <v>0</v>
      </c>
      <c r="V8" s="53">
        <f>SUM(V9+V14+V22+V32+V34)</f>
        <v>0</v>
      </c>
      <c r="W8" s="50">
        <f>D8+G8+J8+M8+P8+S8+V8</f>
        <v>200945.41</v>
      </c>
      <c r="X8" s="112"/>
      <c r="Y8" s="50">
        <f aca="true" t="shared" si="0" ref="Y8:Y71">F8+I8+L8+O8+R8+U8</f>
        <v>209945.03</v>
      </c>
    </row>
    <row r="9" spans="1:25" s="42" customFormat="1" ht="19.5" customHeight="1">
      <c r="A9" s="49">
        <v>321</v>
      </c>
      <c r="B9" s="52" t="s">
        <v>34</v>
      </c>
      <c r="C9" s="53">
        <f>SUM(C10:C13)</f>
        <v>0</v>
      </c>
      <c r="D9" s="112">
        <f>SUM(D10:D13)</f>
        <v>43800</v>
      </c>
      <c r="E9" s="714">
        <f>(F9/D9)*100</f>
        <v>100</v>
      </c>
      <c r="F9" s="112">
        <f>SUM(F10:F13)</f>
        <v>43800</v>
      </c>
      <c r="G9" s="155">
        <f>SUM(G10:G13)</f>
        <v>0</v>
      </c>
      <c r="H9" s="714" t="e">
        <f>(I9/G9)*100</f>
        <v>#DIV/0!</v>
      </c>
      <c r="I9" s="731">
        <f>SUM(I10:I13)</f>
        <v>0</v>
      </c>
      <c r="J9" s="145">
        <f>SUM(J10:J13)</f>
        <v>0</v>
      </c>
      <c r="K9" s="714" t="e">
        <f>(L9/J9)*100</f>
        <v>#DIV/0!</v>
      </c>
      <c r="L9" s="743">
        <f>SUM(L10:L13)</f>
        <v>0</v>
      </c>
      <c r="M9" s="125">
        <f>SUM(M10:M13)</f>
        <v>0</v>
      </c>
      <c r="N9" s="714" t="e">
        <f>(O9/M9)*100</f>
        <v>#DIV/0!</v>
      </c>
      <c r="O9" s="755">
        <f>SUM(O10:O13)</f>
        <v>0</v>
      </c>
      <c r="P9" s="135">
        <f>SUM(P10:P13)</f>
        <v>0</v>
      </c>
      <c r="Q9" s="714" t="e">
        <f>(R9/P9)*100</f>
        <v>#DIV/0!</v>
      </c>
      <c r="R9" s="767">
        <f>SUM(R10:R13)</f>
        <v>0</v>
      </c>
      <c r="S9" s="53">
        <f>SUM(S10:S13)</f>
        <v>0</v>
      </c>
      <c r="T9" s="714" t="e">
        <f>(U9/S9)*100</f>
        <v>#DIV/0!</v>
      </c>
      <c r="U9" s="779">
        <f>SUM(U10:U13)</f>
        <v>0</v>
      </c>
      <c r="V9" s="53">
        <f>SUM(V10:V13)</f>
        <v>0</v>
      </c>
      <c r="W9" s="50">
        <f aca="true" t="shared" si="1" ref="W9:W72">D9+G9+J9+M9+P9+S9+V9</f>
        <v>43800</v>
      </c>
      <c r="X9" s="714">
        <f>(Y9/W9)*100</f>
        <v>100</v>
      </c>
      <c r="Y9" s="51">
        <f t="shared" si="0"/>
        <v>43800</v>
      </c>
    </row>
    <row r="10" spans="1:25" ht="19.5" customHeight="1">
      <c r="A10" s="54">
        <v>3211</v>
      </c>
      <c r="B10" s="55" t="s">
        <v>35</v>
      </c>
      <c r="C10" s="50"/>
      <c r="D10" s="116">
        <f>'INT.POM.TAB.RAS.-SVE RAZINE ''16'!I31</f>
        <v>27800</v>
      </c>
      <c r="E10" s="116"/>
      <c r="F10" s="116">
        <f>'INT.POM.TAB.RAS.-SVE RAZINE ''16'!K31</f>
        <v>27800</v>
      </c>
      <c r="G10" s="154"/>
      <c r="H10" s="116"/>
      <c r="I10" s="730"/>
      <c r="J10" s="144"/>
      <c r="K10" s="116"/>
      <c r="L10" s="742"/>
      <c r="M10" s="124"/>
      <c r="N10" s="116"/>
      <c r="O10" s="754"/>
      <c r="P10" s="134"/>
      <c r="Q10" s="116"/>
      <c r="R10" s="766"/>
      <c r="S10" s="50"/>
      <c r="T10" s="116"/>
      <c r="U10" s="778"/>
      <c r="V10" s="50"/>
      <c r="W10" s="50">
        <f t="shared" si="1"/>
        <v>27800</v>
      </c>
      <c r="X10" s="116"/>
      <c r="Y10" s="50">
        <f t="shared" si="0"/>
        <v>27800</v>
      </c>
    </row>
    <row r="11" spans="1:25" ht="25.5" customHeight="1">
      <c r="A11" s="54">
        <v>3212</v>
      </c>
      <c r="B11" s="55" t="s">
        <v>36</v>
      </c>
      <c r="C11" s="50"/>
      <c r="D11" s="116"/>
      <c r="E11" s="116"/>
      <c r="F11" s="116"/>
      <c r="G11" s="154"/>
      <c r="H11" s="116"/>
      <c r="I11" s="730"/>
      <c r="J11" s="144"/>
      <c r="K11" s="116"/>
      <c r="L11" s="742"/>
      <c r="M11" s="124"/>
      <c r="N11" s="116"/>
      <c r="O11" s="754"/>
      <c r="P11" s="134"/>
      <c r="Q11" s="116"/>
      <c r="R11" s="766"/>
      <c r="S11" s="50"/>
      <c r="T11" s="116"/>
      <c r="U11" s="778"/>
      <c r="V11" s="50"/>
      <c r="W11" s="50">
        <f t="shared" si="1"/>
        <v>0</v>
      </c>
      <c r="X11" s="116"/>
      <c r="Y11" s="50">
        <f t="shared" si="0"/>
        <v>0</v>
      </c>
    </row>
    <row r="12" spans="1:25" ht="19.5" customHeight="1">
      <c r="A12" s="54">
        <v>3213</v>
      </c>
      <c r="B12" s="55" t="s">
        <v>37</v>
      </c>
      <c r="C12" s="50"/>
      <c r="D12" s="116">
        <f>'INT.POM.TAB.RAS.-SVE RAZINE ''16'!I33</f>
        <v>16000</v>
      </c>
      <c r="E12" s="116"/>
      <c r="F12" s="116">
        <f>'INT.POM.TAB.RAS.-SVE RAZINE ''16'!K33</f>
        <v>16000</v>
      </c>
      <c r="G12" s="154"/>
      <c r="H12" s="116"/>
      <c r="I12" s="730"/>
      <c r="J12" s="144"/>
      <c r="K12" s="116"/>
      <c r="L12" s="742"/>
      <c r="M12" s="124"/>
      <c r="N12" s="116"/>
      <c r="O12" s="754"/>
      <c r="P12" s="134"/>
      <c r="Q12" s="116"/>
      <c r="R12" s="766"/>
      <c r="S12" s="50"/>
      <c r="T12" s="116"/>
      <c r="U12" s="778"/>
      <c r="V12" s="50"/>
      <c r="W12" s="50">
        <f t="shared" si="1"/>
        <v>16000</v>
      </c>
      <c r="X12" s="116"/>
      <c r="Y12" s="50">
        <f t="shared" si="0"/>
        <v>16000</v>
      </c>
    </row>
    <row r="13" spans="1:25" ht="19.5" customHeight="1">
      <c r="A13" s="54">
        <v>3214</v>
      </c>
      <c r="B13" s="55" t="s">
        <v>38</v>
      </c>
      <c r="C13" s="50"/>
      <c r="D13" s="116"/>
      <c r="E13" s="116"/>
      <c r="F13" s="116"/>
      <c r="G13" s="154"/>
      <c r="H13" s="116"/>
      <c r="I13" s="730"/>
      <c r="J13" s="144"/>
      <c r="K13" s="116"/>
      <c r="L13" s="742"/>
      <c r="M13" s="124"/>
      <c r="N13" s="116"/>
      <c r="O13" s="754"/>
      <c r="P13" s="134"/>
      <c r="Q13" s="116"/>
      <c r="R13" s="766"/>
      <c r="S13" s="50"/>
      <c r="T13" s="116"/>
      <c r="U13" s="778"/>
      <c r="V13" s="50"/>
      <c r="W13" s="50">
        <f t="shared" si="1"/>
        <v>0</v>
      </c>
      <c r="X13" s="116"/>
      <c r="Y13" s="50">
        <f t="shared" si="0"/>
        <v>0</v>
      </c>
    </row>
    <row r="14" spans="1:25" s="42" customFormat="1" ht="19.5" customHeight="1">
      <c r="A14" s="49">
        <v>322</v>
      </c>
      <c r="B14" s="52" t="s">
        <v>39</v>
      </c>
      <c r="C14" s="53">
        <f>SUM(C15:C21)</f>
        <v>0</v>
      </c>
      <c r="D14" s="112">
        <f>SUM(D15:D21)</f>
        <v>75071.77</v>
      </c>
      <c r="E14" s="714">
        <f>(F14/D14)*100</f>
        <v>100</v>
      </c>
      <c r="F14" s="112">
        <f>SUM(F15:F21)</f>
        <v>75071.77</v>
      </c>
      <c r="G14" s="155">
        <f>SUM(G15:G21)</f>
        <v>0</v>
      </c>
      <c r="H14" s="714" t="e">
        <f>(I14/G14)*100</f>
        <v>#DIV/0!</v>
      </c>
      <c r="I14" s="731">
        <f>SUM(I15:I21)</f>
        <v>0</v>
      </c>
      <c r="J14" s="145">
        <f>SUM(J15:J21)</f>
        <v>0</v>
      </c>
      <c r="K14" s="714" t="e">
        <f>(L14/J14)*100</f>
        <v>#DIV/0!</v>
      </c>
      <c r="L14" s="743">
        <f>SUM(L15:L21)</f>
        <v>0</v>
      </c>
      <c r="M14" s="125">
        <f>SUM(M15:M21)</f>
        <v>0</v>
      </c>
      <c r="N14" s="714" t="e">
        <f>(O14/M14)*100</f>
        <v>#DIV/0!</v>
      </c>
      <c r="O14" s="755">
        <f>SUM(O15:O21)</f>
        <v>0</v>
      </c>
      <c r="P14" s="135">
        <f>SUM(P15:P21)</f>
        <v>0</v>
      </c>
      <c r="Q14" s="714" t="e">
        <f>(R14/P14)*100</f>
        <v>#DIV/0!</v>
      </c>
      <c r="R14" s="767">
        <f>SUM(R15:R21)</f>
        <v>0</v>
      </c>
      <c r="S14" s="53">
        <f>SUM(S15:S21)</f>
        <v>0</v>
      </c>
      <c r="T14" s="714" t="e">
        <f>(U14/S14)*100</f>
        <v>#DIV/0!</v>
      </c>
      <c r="U14" s="779">
        <f>SUM(U15:U21)</f>
        <v>0</v>
      </c>
      <c r="V14" s="53">
        <f>SUM(V15:V21)</f>
        <v>0</v>
      </c>
      <c r="W14" s="50">
        <f t="shared" si="1"/>
        <v>75071.77</v>
      </c>
      <c r="X14" s="714">
        <f>(Y14/W14)*100</f>
        <v>100</v>
      </c>
      <c r="Y14" s="51">
        <f t="shared" si="0"/>
        <v>75071.77</v>
      </c>
    </row>
    <row r="15" spans="1:25" ht="19.5" customHeight="1">
      <c r="A15" s="54">
        <v>3221</v>
      </c>
      <c r="B15" s="55" t="s">
        <v>40</v>
      </c>
      <c r="C15" s="50"/>
      <c r="D15" s="116">
        <f>'INT.POM.TAB.RAS.-SVE RAZINE ''16'!I35</f>
        <v>11459.5</v>
      </c>
      <c r="E15" s="116"/>
      <c r="F15" s="116">
        <f>'INT.POM.TAB.RAS.-SVE RAZINE ''16'!K35</f>
        <v>11459.5</v>
      </c>
      <c r="G15" s="154"/>
      <c r="H15" s="116"/>
      <c r="I15" s="730"/>
      <c r="J15" s="144"/>
      <c r="K15" s="116"/>
      <c r="L15" s="742"/>
      <c r="M15" s="124"/>
      <c r="N15" s="116"/>
      <c r="O15" s="754"/>
      <c r="P15" s="134"/>
      <c r="Q15" s="116"/>
      <c r="R15" s="766"/>
      <c r="S15" s="50"/>
      <c r="T15" s="116"/>
      <c r="U15" s="778"/>
      <c r="V15" s="50"/>
      <c r="W15" s="50">
        <f t="shared" si="1"/>
        <v>11459.5</v>
      </c>
      <c r="X15" s="116"/>
      <c r="Y15" s="50">
        <f t="shared" si="0"/>
        <v>11459.5</v>
      </c>
    </row>
    <row r="16" spans="1:25" ht="19.5" customHeight="1">
      <c r="A16" s="54">
        <v>3222</v>
      </c>
      <c r="B16" s="55" t="s">
        <v>41</v>
      </c>
      <c r="C16" s="50"/>
      <c r="D16" s="116"/>
      <c r="E16" s="116"/>
      <c r="F16" s="116"/>
      <c r="G16" s="154"/>
      <c r="H16" s="116"/>
      <c r="I16" s="730"/>
      <c r="J16" s="144"/>
      <c r="K16" s="116"/>
      <c r="L16" s="742"/>
      <c r="M16" s="124"/>
      <c r="N16" s="116"/>
      <c r="O16" s="754"/>
      <c r="P16" s="134"/>
      <c r="Q16" s="116"/>
      <c r="R16" s="766"/>
      <c r="S16" s="50"/>
      <c r="T16" s="116"/>
      <c r="U16" s="778"/>
      <c r="V16" s="50"/>
      <c r="W16" s="50">
        <f t="shared" si="1"/>
        <v>0</v>
      </c>
      <c r="X16" s="116"/>
      <c r="Y16" s="50">
        <f t="shared" si="0"/>
        <v>0</v>
      </c>
    </row>
    <row r="17" spans="1:25" ht="19.5" customHeight="1">
      <c r="A17" s="54">
        <v>3223</v>
      </c>
      <c r="B17" s="55" t="s">
        <v>42</v>
      </c>
      <c r="C17" s="50"/>
      <c r="D17" s="116">
        <f>'INT.POM.TAB.RAS.-SVE RAZINE ''16'!I37</f>
        <v>32084</v>
      </c>
      <c r="E17" s="116"/>
      <c r="F17" s="116">
        <f>'INT.POM.TAB.RAS.-SVE RAZINE ''16'!K37</f>
        <v>32084</v>
      </c>
      <c r="G17" s="154"/>
      <c r="H17" s="116"/>
      <c r="I17" s="730"/>
      <c r="J17" s="144"/>
      <c r="K17" s="116"/>
      <c r="L17" s="742"/>
      <c r="M17" s="124"/>
      <c r="N17" s="116"/>
      <c r="O17" s="754"/>
      <c r="P17" s="134"/>
      <c r="Q17" s="116"/>
      <c r="R17" s="766"/>
      <c r="S17" s="50"/>
      <c r="T17" s="116"/>
      <c r="U17" s="778"/>
      <c r="V17" s="50"/>
      <c r="W17" s="50">
        <f t="shared" si="1"/>
        <v>32084</v>
      </c>
      <c r="X17" s="116"/>
      <c r="Y17" s="50">
        <f t="shared" si="0"/>
        <v>32084</v>
      </c>
    </row>
    <row r="18" spans="1:25" ht="27" customHeight="1">
      <c r="A18" s="54">
        <v>3224</v>
      </c>
      <c r="B18" s="55" t="s">
        <v>43</v>
      </c>
      <c r="C18" s="50"/>
      <c r="D18" s="116">
        <f>'INT.POM.TAB.RAS.-SVE RAZINE ''16'!I38</f>
        <v>21251</v>
      </c>
      <c r="E18" s="116"/>
      <c r="F18" s="116">
        <f>'INT.POM.TAB.RAS.-SVE RAZINE ''16'!K38</f>
        <v>21251</v>
      </c>
      <c r="G18" s="154"/>
      <c r="H18" s="116"/>
      <c r="I18" s="730"/>
      <c r="J18" s="144"/>
      <c r="K18" s="116"/>
      <c r="L18" s="742"/>
      <c r="M18" s="124"/>
      <c r="N18" s="116"/>
      <c r="O18" s="754"/>
      <c r="P18" s="134"/>
      <c r="Q18" s="116"/>
      <c r="R18" s="766"/>
      <c r="S18" s="50"/>
      <c r="T18" s="116"/>
      <c r="U18" s="778"/>
      <c r="V18" s="50"/>
      <c r="W18" s="50">
        <f t="shared" si="1"/>
        <v>21251</v>
      </c>
      <c r="X18" s="116"/>
      <c r="Y18" s="50">
        <f t="shared" si="0"/>
        <v>21251</v>
      </c>
    </row>
    <row r="19" spans="1:25" ht="19.5" customHeight="1">
      <c r="A19" s="54">
        <v>3225</v>
      </c>
      <c r="B19" s="55" t="s">
        <v>44</v>
      </c>
      <c r="C19" s="50"/>
      <c r="D19" s="116">
        <f>'INT.POM.TAB.RAS.-SVE RAZINE ''16'!I39</f>
        <v>6280</v>
      </c>
      <c r="E19" s="116"/>
      <c r="F19" s="116">
        <f>'INT.POM.TAB.RAS.-SVE RAZINE ''16'!K39</f>
        <v>6280</v>
      </c>
      <c r="G19" s="154"/>
      <c r="H19" s="116"/>
      <c r="I19" s="730"/>
      <c r="J19" s="144"/>
      <c r="K19" s="116"/>
      <c r="L19" s="742"/>
      <c r="M19" s="124"/>
      <c r="N19" s="116"/>
      <c r="O19" s="754"/>
      <c r="P19" s="134"/>
      <c r="Q19" s="116"/>
      <c r="R19" s="766"/>
      <c r="S19" s="50"/>
      <c r="T19" s="116"/>
      <c r="U19" s="778"/>
      <c r="V19" s="50"/>
      <c r="W19" s="50">
        <f t="shared" si="1"/>
        <v>6280</v>
      </c>
      <c r="X19" s="116"/>
      <c r="Y19" s="50">
        <f t="shared" si="0"/>
        <v>6280</v>
      </c>
    </row>
    <row r="20" spans="1:25" ht="19.5" customHeight="1">
      <c r="A20" s="54">
        <v>3226</v>
      </c>
      <c r="B20" s="55" t="s">
        <v>45</v>
      </c>
      <c r="C20" s="50"/>
      <c r="D20" s="116"/>
      <c r="E20" s="116"/>
      <c r="F20" s="116"/>
      <c r="G20" s="154"/>
      <c r="H20" s="116"/>
      <c r="I20" s="730"/>
      <c r="J20" s="144"/>
      <c r="K20" s="116"/>
      <c r="L20" s="742"/>
      <c r="M20" s="124"/>
      <c r="N20" s="116"/>
      <c r="O20" s="754"/>
      <c r="P20" s="134"/>
      <c r="Q20" s="116"/>
      <c r="R20" s="766"/>
      <c r="S20" s="50"/>
      <c r="T20" s="116"/>
      <c r="U20" s="778"/>
      <c r="V20" s="50"/>
      <c r="W20" s="50">
        <f t="shared" si="1"/>
        <v>0</v>
      </c>
      <c r="X20" s="116"/>
      <c r="Y20" s="50">
        <f t="shared" si="0"/>
        <v>0</v>
      </c>
    </row>
    <row r="21" spans="1:25" ht="19.5" customHeight="1">
      <c r="A21" s="54">
        <v>3227</v>
      </c>
      <c r="B21" s="55" t="s">
        <v>46</v>
      </c>
      <c r="C21" s="50"/>
      <c r="D21" s="116">
        <f>'INT.POM.TAB.RAS.-SVE RAZINE ''16'!I40</f>
        <v>3997.27</v>
      </c>
      <c r="E21" s="116"/>
      <c r="F21" s="116">
        <f>'INT.POM.TAB.RAS.-SVE RAZINE ''16'!K40</f>
        <v>3997.27</v>
      </c>
      <c r="G21" s="154"/>
      <c r="H21" s="116"/>
      <c r="I21" s="730"/>
      <c r="J21" s="144"/>
      <c r="K21" s="116"/>
      <c r="L21" s="742"/>
      <c r="M21" s="124"/>
      <c r="N21" s="116"/>
      <c r="O21" s="754"/>
      <c r="P21" s="134"/>
      <c r="Q21" s="116"/>
      <c r="R21" s="766"/>
      <c r="S21" s="50"/>
      <c r="T21" s="116"/>
      <c r="U21" s="778"/>
      <c r="V21" s="50"/>
      <c r="W21" s="50">
        <f t="shared" si="1"/>
        <v>3997.27</v>
      </c>
      <c r="X21" s="116"/>
      <c r="Y21" s="50">
        <f t="shared" si="0"/>
        <v>3997.27</v>
      </c>
    </row>
    <row r="22" spans="1:25" s="42" customFormat="1" ht="19.5" customHeight="1">
      <c r="A22" s="49">
        <v>323</v>
      </c>
      <c r="B22" s="52" t="s">
        <v>47</v>
      </c>
      <c r="C22" s="53">
        <f>SUM(C23:C31)</f>
        <v>0</v>
      </c>
      <c r="D22" s="112">
        <f>SUM(D23:D31)</f>
        <v>76160.64</v>
      </c>
      <c r="E22" s="714">
        <f>(F22/D22)*100</f>
        <v>100.00081406878934</v>
      </c>
      <c r="F22" s="112">
        <f>SUM(F23:F31)</f>
        <v>76161.26</v>
      </c>
      <c r="G22" s="155">
        <f>SUM(G23:G31)</f>
        <v>0</v>
      </c>
      <c r="H22" s="714" t="e">
        <f>(I22/G22)*100</f>
        <v>#DIV/0!</v>
      </c>
      <c r="I22" s="731">
        <f>SUM(I23:I31)</f>
        <v>0</v>
      </c>
      <c r="J22" s="145">
        <f>SUM(J23:J31)</f>
        <v>0</v>
      </c>
      <c r="K22" s="714" t="e">
        <f>(L22/J22)*100</f>
        <v>#DIV/0!</v>
      </c>
      <c r="L22" s="743">
        <f>SUM(L23:L31)</f>
        <v>0</v>
      </c>
      <c r="M22" s="125">
        <f>SUM(M23:M31)</f>
        <v>0</v>
      </c>
      <c r="N22" s="714" t="e">
        <f>(O22/M22)*100</f>
        <v>#DIV/0!</v>
      </c>
      <c r="O22" s="755">
        <f>SUM(O23:O31)</f>
        <v>0</v>
      </c>
      <c r="P22" s="135">
        <f>SUM(P23:P31)</f>
        <v>0</v>
      </c>
      <c r="Q22" s="714" t="e">
        <f>(R22/P22)*100</f>
        <v>#DIV/0!</v>
      </c>
      <c r="R22" s="767">
        <f>SUM(R23:R31)</f>
        <v>0</v>
      </c>
      <c r="S22" s="53">
        <f>SUM(S23:S31)</f>
        <v>0</v>
      </c>
      <c r="T22" s="714" t="e">
        <f>(U22/S22)*100</f>
        <v>#DIV/0!</v>
      </c>
      <c r="U22" s="779">
        <f>SUM(U23:U31)</f>
        <v>0</v>
      </c>
      <c r="V22" s="53">
        <f>SUM(V23:V31)</f>
        <v>0</v>
      </c>
      <c r="W22" s="50">
        <f t="shared" si="1"/>
        <v>76160.64</v>
      </c>
      <c r="X22" s="714">
        <f>(Y22/W22)*100</f>
        <v>100.00081406878934</v>
      </c>
      <c r="Y22" s="51">
        <f t="shared" si="0"/>
        <v>76161.26</v>
      </c>
    </row>
    <row r="23" spans="1:25" ht="19.5" customHeight="1">
      <c r="A23" s="54">
        <v>3231</v>
      </c>
      <c r="B23" s="55" t="s">
        <v>48</v>
      </c>
      <c r="C23" s="50"/>
      <c r="D23" s="116">
        <f>'INT.POM.TAB.RAS.-SVE RAZINE ''16'!I42</f>
        <v>14668.14</v>
      </c>
      <c r="E23" s="116"/>
      <c r="F23" s="116">
        <f>'INT.POM.TAB.RAS.-SVE RAZINE ''16'!K42</f>
        <v>14668.14</v>
      </c>
      <c r="G23" s="154"/>
      <c r="H23" s="116"/>
      <c r="I23" s="730"/>
      <c r="J23" s="144"/>
      <c r="K23" s="116"/>
      <c r="L23" s="742"/>
      <c r="M23" s="124"/>
      <c r="N23" s="116"/>
      <c r="O23" s="754"/>
      <c r="P23" s="134"/>
      <c r="Q23" s="116"/>
      <c r="R23" s="766"/>
      <c r="S23" s="50"/>
      <c r="T23" s="116"/>
      <c r="U23" s="778"/>
      <c r="V23" s="50"/>
      <c r="W23" s="50">
        <f t="shared" si="1"/>
        <v>14668.14</v>
      </c>
      <c r="X23" s="116"/>
      <c r="Y23" s="50">
        <f t="shared" si="0"/>
        <v>14668.14</v>
      </c>
    </row>
    <row r="24" spans="1:25" ht="19.5" customHeight="1">
      <c r="A24" s="54">
        <v>3232</v>
      </c>
      <c r="B24" s="55" t="s">
        <v>49</v>
      </c>
      <c r="C24" s="50"/>
      <c r="D24" s="116">
        <f>'INT.POM.TAB.RAS.-SVE RAZINE ''16'!I44</f>
        <v>10276</v>
      </c>
      <c r="E24" s="116"/>
      <c r="F24" s="116">
        <f>'INT.POM.TAB.RAS.-SVE RAZINE ''16'!K44</f>
        <v>16855.37</v>
      </c>
      <c r="G24" s="154"/>
      <c r="H24" s="116"/>
      <c r="I24" s="730"/>
      <c r="J24" s="144"/>
      <c r="K24" s="116"/>
      <c r="L24" s="742"/>
      <c r="M24" s="124"/>
      <c r="N24" s="116"/>
      <c r="O24" s="754"/>
      <c r="P24" s="134"/>
      <c r="Q24" s="116"/>
      <c r="R24" s="766"/>
      <c r="S24" s="50"/>
      <c r="T24" s="116"/>
      <c r="U24" s="778"/>
      <c r="V24" s="50"/>
      <c r="W24" s="50">
        <f t="shared" si="1"/>
        <v>10276</v>
      </c>
      <c r="X24" s="116"/>
      <c r="Y24" s="50">
        <f t="shared" si="0"/>
        <v>16855.37</v>
      </c>
    </row>
    <row r="25" spans="1:25" ht="19.5" customHeight="1">
      <c r="A25" s="54">
        <v>3233</v>
      </c>
      <c r="B25" s="55" t="s">
        <v>50</v>
      </c>
      <c r="C25" s="50"/>
      <c r="D25" s="116">
        <f>'INT.POM.TAB.RAS.-SVE RAZINE ''16'!I45</f>
        <v>3500</v>
      </c>
      <c r="E25" s="116"/>
      <c r="F25" s="116">
        <f>'INT.POM.TAB.RAS.-SVE RAZINE ''16'!K45</f>
        <v>2560</v>
      </c>
      <c r="G25" s="154"/>
      <c r="H25" s="116"/>
      <c r="I25" s="730"/>
      <c r="J25" s="144"/>
      <c r="K25" s="116"/>
      <c r="L25" s="742"/>
      <c r="M25" s="124"/>
      <c r="N25" s="116"/>
      <c r="O25" s="754"/>
      <c r="P25" s="134"/>
      <c r="Q25" s="116"/>
      <c r="R25" s="766"/>
      <c r="S25" s="50"/>
      <c r="T25" s="116"/>
      <c r="U25" s="778"/>
      <c r="V25" s="50"/>
      <c r="W25" s="50">
        <f t="shared" si="1"/>
        <v>3500</v>
      </c>
      <c r="X25" s="116"/>
      <c r="Y25" s="50">
        <f t="shared" si="0"/>
        <v>2560</v>
      </c>
    </row>
    <row r="26" spans="1:25" ht="19.5" customHeight="1">
      <c r="A26" s="54">
        <v>3234</v>
      </c>
      <c r="B26" s="55" t="s">
        <v>51</v>
      </c>
      <c r="C26" s="50"/>
      <c r="D26" s="116">
        <f>'INT.POM.TAB.RAS.-SVE RAZINE ''16'!I46</f>
        <v>10742</v>
      </c>
      <c r="E26" s="116"/>
      <c r="F26" s="116">
        <f>'INT.POM.TAB.RAS.-SVE RAZINE ''16'!K46</f>
        <v>10000</v>
      </c>
      <c r="G26" s="154"/>
      <c r="H26" s="116"/>
      <c r="I26" s="730"/>
      <c r="J26" s="144"/>
      <c r="K26" s="116"/>
      <c r="L26" s="742"/>
      <c r="M26" s="124"/>
      <c r="N26" s="116"/>
      <c r="O26" s="754"/>
      <c r="P26" s="134"/>
      <c r="Q26" s="116"/>
      <c r="R26" s="766"/>
      <c r="S26" s="50"/>
      <c r="T26" s="116"/>
      <c r="U26" s="778"/>
      <c r="V26" s="50"/>
      <c r="W26" s="50">
        <f t="shared" si="1"/>
        <v>10742</v>
      </c>
      <c r="X26" s="116"/>
      <c r="Y26" s="50">
        <f t="shared" si="0"/>
        <v>10000</v>
      </c>
    </row>
    <row r="27" spans="1:25" ht="19.5" customHeight="1">
      <c r="A27" s="54">
        <v>3235</v>
      </c>
      <c r="B27" s="55" t="s">
        <v>52</v>
      </c>
      <c r="C27" s="50"/>
      <c r="D27" s="116"/>
      <c r="E27" s="116"/>
      <c r="F27" s="116"/>
      <c r="G27" s="154"/>
      <c r="H27" s="116"/>
      <c r="I27" s="730"/>
      <c r="J27" s="144"/>
      <c r="K27" s="116"/>
      <c r="L27" s="742"/>
      <c r="M27" s="124"/>
      <c r="N27" s="116"/>
      <c r="O27" s="754"/>
      <c r="P27" s="134"/>
      <c r="Q27" s="116"/>
      <c r="R27" s="766"/>
      <c r="S27" s="50"/>
      <c r="T27" s="116"/>
      <c r="U27" s="778"/>
      <c r="V27" s="50"/>
      <c r="W27" s="50">
        <f t="shared" si="1"/>
        <v>0</v>
      </c>
      <c r="X27" s="116"/>
      <c r="Y27" s="50">
        <f t="shared" si="0"/>
        <v>0</v>
      </c>
    </row>
    <row r="28" spans="1:25" ht="19.5" customHeight="1">
      <c r="A28" s="54">
        <v>3236</v>
      </c>
      <c r="B28" s="55" t="s">
        <v>53</v>
      </c>
      <c r="C28" s="50"/>
      <c r="D28" s="116">
        <f>'INT.POM.TAB.RAS.-SVE RAZINE ''16'!I47</f>
        <v>18000</v>
      </c>
      <c r="E28" s="116"/>
      <c r="F28" s="116">
        <f>'INT.POM.TAB.RAS.-SVE RAZINE ''16'!K47</f>
        <v>17243.25</v>
      </c>
      <c r="G28" s="154"/>
      <c r="H28" s="116"/>
      <c r="I28" s="730"/>
      <c r="J28" s="144"/>
      <c r="K28" s="116"/>
      <c r="L28" s="742"/>
      <c r="M28" s="124"/>
      <c r="N28" s="116"/>
      <c r="O28" s="754"/>
      <c r="P28" s="134"/>
      <c r="Q28" s="116"/>
      <c r="R28" s="766"/>
      <c r="S28" s="50"/>
      <c r="T28" s="116"/>
      <c r="U28" s="778"/>
      <c r="V28" s="50"/>
      <c r="W28" s="50">
        <f t="shared" si="1"/>
        <v>18000</v>
      </c>
      <c r="X28" s="116"/>
      <c r="Y28" s="50">
        <f t="shared" si="0"/>
        <v>17243.25</v>
      </c>
    </row>
    <row r="29" spans="1:25" ht="19.5" customHeight="1">
      <c r="A29" s="54">
        <v>3237</v>
      </c>
      <c r="B29" s="55" t="s">
        <v>54</v>
      </c>
      <c r="C29" s="50"/>
      <c r="D29" s="116">
        <f>'INT.POM.TAB.RAS.-SVE RAZINE ''16'!I48</f>
        <v>7000</v>
      </c>
      <c r="E29" s="116"/>
      <c r="F29" s="116">
        <f>'INT.POM.TAB.RAS.-SVE RAZINE ''16'!K48</f>
        <v>2860</v>
      </c>
      <c r="G29" s="154"/>
      <c r="H29" s="116"/>
      <c r="I29" s="730"/>
      <c r="J29" s="144"/>
      <c r="K29" s="116"/>
      <c r="L29" s="742"/>
      <c r="M29" s="124"/>
      <c r="N29" s="116"/>
      <c r="O29" s="754"/>
      <c r="P29" s="134"/>
      <c r="Q29" s="116"/>
      <c r="R29" s="766"/>
      <c r="S29" s="50"/>
      <c r="T29" s="116"/>
      <c r="U29" s="778"/>
      <c r="V29" s="50"/>
      <c r="W29" s="50">
        <f t="shared" si="1"/>
        <v>7000</v>
      </c>
      <c r="X29" s="116"/>
      <c r="Y29" s="50">
        <f t="shared" si="0"/>
        <v>2860</v>
      </c>
    </row>
    <row r="30" spans="1:25" ht="19.5" customHeight="1">
      <c r="A30" s="54">
        <v>3238</v>
      </c>
      <c r="B30" s="55" t="s">
        <v>55</v>
      </c>
      <c r="C30" s="50"/>
      <c r="D30" s="116">
        <f>'INT.POM.TAB.RAS.-SVE RAZINE ''16'!I49</f>
        <v>7162</v>
      </c>
      <c r="E30" s="116"/>
      <c r="F30" s="116">
        <f>'INT.POM.TAB.RAS.-SVE RAZINE ''16'!K49</f>
        <v>7162</v>
      </c>
      <c r="G30" s="154"/>
      <c r="H30" s="116"/>
      <c r="I30" s="730"/>
      <c r="J30" s="144"/>
      <c r="K30" s="116"/>
      <c r="L30" s="742"/>
      <c r="M30" s="124"/>
      <c r="N30" s="116"/>
      <c r="O30" s="754"/>
      <c r="P30" s="134"/>
      <c r="Q30" s="116"/>
      <c r="R30" s="766"/>
      <c r="S30" s="50"/>
      <c r="T30" s="116"/>
      <c r="U30" s="778"/>
      <c r="V30" s="50"/>
      <c r="W30" s="50">
        <f t="shared" si="1"/>
        <v>7162</v>
      </c>
      <c r="X30" s="116"/>
      <c r="Y30" s="50">
        <f t="shared" si="0"/>
        <v>7162</v>
      </c>
    </row>
    <row r="31" spans="1:25" ht="19.5" customHeight="1">
      <c r="A31" s="54">
        <v>3239</v>
      </c>
      <c r="B31" s="55" t="s">
        <v>56</v>
      </c>
      <c r="C31" s="50"/>
      <c r="D31" s="116">
        <f>'INT.POM.TAB.RAS.-SVE RAZINE ''16'!I51</f>
        <v>4812.5</v>
      </c>
      <c r="E31" s="116"/>
      <c r="F31" s="116">
        <f>'INT.POM.TAB.RAS.-SVE RAZINE ''16'!K51</f>
        <v>4812.5</v>
      </c>
      <c r="G31" s="154"/>
      <c r="H31" s="116"/>
      <c r="I31" s="730"/>
      <c r="J31" s="144"/>
      <c r="K31" s="116"/>
      <c r="L31" s="742"/>
      <c r="M31" s="124"/>
      <c r="N31" s="116"/>
      <c r="O31" s="754"/>
      <c r="P31" s="134"/>
      <c r="Q31" s="116"/>
      <c r="R31" s="766"/>
      <c r="S31" s="50"/>
      <c r="T31" s="116"/>
      <c r="U31" s="778"/>
      <c r="V31" s="50"/>
      <c r="W31" s="50">
        <f t="shared" si="1"/>
        <v>4812.5</v>
      </c>
      <c r="X31" s="116"/>
      <c r="Y31" s="50">
        <f t="shared" si="0"/>
        <v>4812.5</v>
      </c>
    </row>
    <row r="32" spans="1:25" s="42" customFormat="1" ht="27" customHeight="1">
      <c r="A32" s="49">
        <v>324</v>
      </c>
      <c r="B32" s="52" t="s">
        <v>57</v>
      </c>
      <c r="C32" s="53">
        <f>SUM(C33)</f>
        <v>0</v>
      </c>
      <c r="D32" s="112">
        <f aca="true" t="shared" si="2" ref="D32:V32">SUM(D33)</f>
        <v>0</v>
      </c>
      <c r="E32" s="714" t="e">
        <f>(F32/D32)*100</f>
        <v>#DIV/0!</v>
      </c>
      <c r="F32" s="112">
        <f t="shared" si="2"/>
        <v>0</v>
      </c>
      <c r="G32" s="155">
        <f t="shared" si="2"/>
        <v>0</v>
      </c>
      <c r="H32" s="714" t="e">
        <f>(I32/G32)*100</f>
        <v>#DIV/0!</v>
      </c>
      <c r="I32" s="731">
        <f t="shared" si="2"/>
        <v>0</v>
      </c>
      <c r="J32" s="145">
        <f t="shared" si="2"/>
        <v>0</v>
      </c>
      <c r="K32" s="714" t="e">
        <f>(L32/J32)*100</f>
        <v>#DIV/0!</v>
      </c>
      <c r="L32" s="743">
        <f t="shared" si="2"/>
        <v>0</v>
      </c>
      <c r="M32" s="125">
        <f t="shared" si="2"/>
        <v>0</v>
      </c>
      <c r="N32" s="714" t="e">
        <f>(O32/M32)*100</f>
        <v>#DIV/0!</v>
      </c>
      <c r="O32" s="755">
        <f t="shared" si="2"/>
        <v>0</v>
      </c>
      <c r="P32" s="135">
        <f t="shared" si="2"/>
        <v>0</v>
      </c>
      <c r="Q32" s="714" t="e">
        <f>(R32/P32)*100</f>
        <v>#DIV/0!</v>
      </c>
      <c r="R32" s="767">
        <f t="shared" si="2"/>
        <v>0</v>
      </c>
      <c r="S32" s="53">
        <f t="shared" si="2"/>
        <v>0</v>
      </c>
      <c r="T32" s="714" t="e">
        <f>(U32/S32)*100</f>
        <v>#DIV/0!</v>
      </c>
      <c r="U32" s="779">
        <f t="shared" si="2"/>
        <v>0</v>
      </c>
      <c r="V32" s="53">
        <f t="shared" si="2"/>
        <v>0</v>
      </c>
      <c r="W32" s="50">
        <f t="shared" si="1"/>
        <v>0</v>
      </c>
      <c r="X32" s="714" t="e">
        <f>(Y32/W32)*100</f>
        <v>#DIV/0!</v>
      </c>
      <c r="Y32" s="51">
        <f t="shared" si="0"/>
        <v>0</v>
      </c>
    </row>
    <row r="33" spans="1:25" ht="28.5" customHeight="1">
      <c r="A33" s="54">
        <v>3241</v>
      </c>
      <c r="B33" s="55" t="s">
        <v>57</v>
      </c>
      <c r="C33" s="50"/>
      <c r="D33" s="116"/>
      <c r="E33" s="116"/>
      <c r="F33" s="116"/>
      <c r="G33" s="154"/>
      <c r="H33" s="116"/>
      <c r="I33" s="730"/>
      <c r="J33" s="144"/>
      <c r="K33" s="116"/>
      <c r="L33" s="742"/>
      <c r="M33" s="124"/>
      <c r="N33" s="116"/>
      <c r="O33" s="754"/>
      <c r="P33" s="134"/>
      <c r="Q33" s="116"/>
      <c r="R33" s="766"/>
      <c r="S33" s="50"/>
      <c r="T33" s="116"/>
      <c r="U33" s="778"/>
      <c r="V33" s="50"/>
      <c r="W33" s="50">
        <f t="shared" si="1"/>
        <v>0</v>
      </c>
      <c r="X33" s="116"/>
      <c r="Y33" s="50">
        <f t="shared" si="0"/>
        <v>0</v>
      </c>
    </row>
    <row r="34" spans="1:25" s="42" customFormat="1" ht="19.5" customHeight="1">
      <c r="A34" s="49">
        <v>329</v>
      </c>
      <c r="B34" s="52" t="s">
        <v>58</v>
      </c>
      <c r="C34" s="53">
        <f>SUM(C35:C41)</f>
        <v>0</v>
      </c>
      <c r="D34" s="112">
        <f>SUM(D35:D41)</f>
        <v>5913</v>
      </c>
      <c r="E34" s="714">
        <f>(F34/D34)*100</f>
        <v>252.190089633012</v>
      </c>
      <c r="F34" s="112">
        <f>SUM(F35:F41)</f>
        <v>14912</v>
      </c>
      <c r="G34" s="155">
        <f>SUM(G35:G41)</f>
        <v>0</v>
      </c>
      <c r="H34" s="714" t="e">
        <f>(I34/G34)*100</f>
        <v>#DIV/0!</v>
      </c>
      <c r="I34" s="731">
        <f>SUM(I35:I41)</f>
        <v>0</v>
      </c>
      <c r="J34" s="145">
        <f>SUM(J35:J41)</f>
        <v>0</v>
      </c>
      <c r="K34" s="714" t="e">
        <f>(L34/J34)*100</f>
        <v>#DIV/0!</v>
      </c>
      <c r="L34" s="743">
        <f>SUM(L35:L41)</f>
        <v>0</v>
      </c>
      <c r="M34" s="125">
        <f>SUM(M35:M41)</f>
        <v>0</v>
      </c>
      <c r="N34" s="714" t="e">
        <f>(O34/M34)*100</f>
        <v>#DIV/0!</v>
      </c>
      <c r="O34" s="755">
        <f>SUM(O35:O41)</f>
        <v>0</v>
      </c>
      <c r="P34" s="135">
        <f>SUM(P35:P41)</f>
        <v>0</v>
      </c>
      <c r="Q34" s="714" t="e">
        <f>(R34/P34)*100</f>
        <v>#DIV/0!</v>
      </c>
      <c r="R34" s="767">
        <f>SUM(R35:R41)</f>
        <v>0</v>
      </c>
      <c r="S34" s="53">
        <f>SUM(S35:S41)</f>
        <v>0</v>
      </c>
      <c r="T34" s="714" t="e">
        <f>(U34/S34)*100</f>
        <v>#DIV/0!</v>
      </c>
      <c r="U34" s="779">
        <f>SUM(U35:U41)</f>
        <v>0</v>
      </c>
      <c r="V34" s="53">
        <f>SUM(V35:V41)</f>
        <v>0</v>
      </c>
      <c r="W34" s="50">
        <f t="shared" si="1"/>
        <v>5913</v>
      </c>
      <c r="X34" s="714">
        <f>(Y34/W34)*100</f>
        <v>252.190089633012</v>
      </c>
      <c r="Y34" s="51">
        <f t="shared" si="0"/>
        <v>14912</v>
      </c>
    </row>
    <row r="35" spans="1:25" ht="28.5" customHeight="1">
      <c r="A35" s="54">
        <v>3291</v>
      </c>
      <c r="B35" s="55" t="s">
        <v>59</v>
      </c>
      <c r="C35" s="50"/>
      <c r="D35" s="116"/>
      <c r="E35" s="116"/>
      <c r="F35" s="116"/>
      <c r="G35" s="154"/>
      <c r="H35" s="116"/>
      <c r="I35" s="730"/>
      <c r="J35" s="144"/>
      <c r="K35" s="116"/>
      <c r="L35" s="742"/>
      <c r="M35" s="124"/>
      <c r="N35" s="116"/>
      <c r="O35" s="754"/>
      <c r="P35" s="134"/>
      <c r="Q35" s="116"/>
      <c r="R35" s="766"/>
      <c r="S35" s="50"/>
      <c r="T35" s="116"/>
      <c r="U35" s="778"/>
      <c r="V35" s="50"/>
      <c r="W35" s="50">
        <f t="shared" si="1"/>
        <v>0</v>
      </c>
      <c r="X35" s="116"/>
      <c r="Y35" s="50">
        <f t="shared" si="0"/>
        <v>0</v>
      </c>
    </row>
    <row r="36" spans="1:25" ht="19.5" customHeight="1">
      <c r="A36" s="54">
        <v>3292</v>
      </c>
      <c r="B36" s="55" t="s">
        <v>60</v>
      </c>
      <c r="C36" s="50"/>
      <c r="D36" s="116"/>
      <c r="E36" s="116"/>
      <c r="F36" s="116"/>
      <c r="G36" s="154"/>
      <c r="H36" s="116"/>
      <c r="I36" s="730"/>
      <c r="J36" s="144"/>
      <c r="K36" s="116"/>
      <c r="L36" s="742"/>
      <c r="M36" s="124"/>
      <c r="N36" s="116"/>
      <c r="O36" s="754"/>
      <c r="P36" s="134"/>
      <c r="Q36" s="116"/>
      <c r="R36" s="766"/>
      <c r="S36" s="50"/>
      <c r="T36" s="116"/>
      <c r="U36" s="778"/>
      <c r="V36" s="50"/>
      <c r="W36" s="50">
        <f t="shared" si="1"/>
        <v>0</v>
      </c>
      <c r="X36" s="116"/>
      <c r="Y36" s="50">
        <f t="shared" si="0"/>
        <v>0</v>
      </c>
    </row>
    <row r="37" spans="1:25" ht="19.5" customHeight="1">
      <c r="A37" s="54">
        <v>3293</v>
      </c>
      <c r="B37" s="55" t="s">
        <v>61</v>
      </c>
      <c r="C37" s="50"/>
      <c r="D37" s="116">
        <f>'INT.POM.TAB.RAS.-SVE RAZINE ''16'!I55</f>
        <v>500</v>
      </c>
      <c r="E37" s="116"/>
      <c r="F37" s="116">
        <f>'INT.POM.TAB.RAS.-SVE RAZINE ''16'!K55</f>
        <v>500</v>
      </c>
      <c r="G37" s="154"/>
      <c r="H37" s="116"/>
      <c r="I37" s="730"/>
      <c r="J37" s="144"/>
      <c r="K37" s="116"/>
      <c r="L37" s="742"/>
      <c r="M37" s="124"/>
      <c r="N37" s="116"/>
      <c r="O37" s="754"/>
      <c r="P37" s="134"/>
      <c r="Q37" s="116"/>
      <c r="R37" s="766"/>
      <c r="S37" s="50"/>
      <c r="T37" s="116"/>
      <c r="U37" s="778"/>
      <c r="V37" s="50"/>
      <c r="W37" s="50">
        <f t="shared" si="1"/>
        <v>500</v>
      </c>
      <c r="X37" s="116"/>
      <c r="Y37" s="50">
        <f t="shared" si="0"/>
        <v>500</v>
      </c>
    </row>
    <row r="38" spans="1:25" ht="19.5" customHeight="1">
      <c r="A38" s="54">
        <v>3294</v>
      </c>
      <c r="B38" s="55" t="s">
        <v>62</v>
      </c>
      <c r="C38" s="50"/>
      <c r="D38" s="116">
        <f>'INT.POM.TAB.RAS.-SVE RAZINE ''16'!I56</f>
        <v>900</v>
      </c>
      <c r="E38" s="116"/>
      <c r="F38" s="116">
        <f>'INT.POM.TAB.RAS.-SVE RAZINE ''16'!K56</f>
        <v>900</v>
      </c>
      <c r="G38" s="154"/>
      <c r="H38" s="116"/>
      <c r="I38" s="730"/>
      <c r="J38" s="144"/>
      <c r="K38" s="116"/>
      <c r="L38" s="742"/>
      <c r="M38" s="124"/>
      <c r="N38" s="116"/>
      <c r="O38" s="754"/>
      <c r="P38" s="134"/>
      <c r="Q38" s="116"/>
      <c r="R38" s="766"/>
      <c r="S38" s="50"/>
      <c r="T38" s="116"/>
      <c r="U38" s="778"/>
      <c r="V38" s="50"/>
      <c r="W38" s="50">
        <f t="shared" si="1"/>
        <v>900</v>
      </c>
      <c r="X38" s="116"/>
      <c r="Y38" s="50">
        <f t="shared" si="0"/>
        <v>900</v>
      </c>
    </row>
    <row r="39" spans="1:25" ht="19.5" customHeight="1">
      <c r="A39" s="54">
        <v>3295</v>
      </c>
      <c r="B39" s="55" t="s">
        <v>63</v>
      </c>
      <c r="C39" s="50"/>
      <c r="D39" s="116">
        <f>'INT.POM.TAB.RAS.-SVE RAZINE ''16'!I57-3500</f>
        <v>1013</v>
      </c>
      <c r="E39" s="116"/>
      <c r="F39" s="116">
        <f>'INT.POM.TAB.RAS.-SVE RAZINE ''16'!K57-12500</f>
        <v>1012.5</v>
      </c>
      <c r="G39" s="154"/>
      <c r="H39" s="116"/>
      <c r="I39" s="730"/>
      <c r="J39" s="144"/>
      <c r="K39" s="116"/>
      <c r="L39" s="742"/>
      <c r="M39" s="124"/>
      <c r="N39" s="116"/>
      <c r="O39" s="754"/>
      <c r="P39" s="134"/>
      <c r="Q39" s="116"/>
      <c r="R39" s="766"/>
      <c r="S39" s="50"/>
      <c r="T39" s="116"/>
      <c r="U39" s="778"/>
      <c r="V39" s="50"/>
      <c r="W39" s="50">
        <f t="shared" si="1"/>
        <v>1013</v>
      </c>
      <c r="X39" s="116"/>
      <c r="Y39" s="50">
        <f t="shared" si="0"/>
        <v>1012.5</v>
      </c>
    </row>
    <row r="40" spans="1:25" ht="19.5" customHeight="1">
      <c r="A40" s="54">
        <v>3296</v>
      </c>
      <c r="B40" s="55" t="s">
        <v>64</v>
      </c>
      <c r="C40" s="50"/>
      <c r="D40" s="116"/>
      <c r="E40" s="116"/>
      <c r="F40" s="116"/>
      <c r="G40" s="154"/>
      <c r="H40" s="116"/>
      <c r="I40" s="730"/>
      <c r="J40" s="144"/>
      <c r="K40" s="116"/>
      <c r="L40" s="742"/>
      <c r="M40" s="124"/>
      <c r="N40" s="116"/>
      <c r="O40" s="754"/>
      <c r="P40" s="134"/>
      <c r="Q40" s="116"/>
      <c r="R40" s="766"/>
      <c r="S40" s="50"/>
      <c r="T40" s="116"/>
      <c r="U40" s="778"/>
      <c r="V40" s="50"/>
      <c r="W40" s="50">
        <f t="shared" si="1"/>
        <v>0</v>
      </c>
      <c r="X40" s="116"/>
      <c r="Y40" s="50">
        <f t="shared" si="0"/>
        <v>0</v>
      </c>
    </row>
    <row r="41" spans="1:25" ht="19.5" customHeight="1">
      <c r="A41" s="54">
        <v>3299</v>
      </c>
      <c r="B41" s="55" t="s">
        <v>58</v>
      </c>
      <c r="C41" s="50"/>
      <c r="D41" s="116">
        <f>'INT.POM.TAB.RAS.-SVE RAZINE ''16'!I57-1013</f>
        <v>3500</v>
      </c>
      <c r="E41" s="116"/>
      <c r="F41" s="116">
        <f>'INT.POM.TAB.RAS.-SVE RAZINE ''16'!K57-1013</f>
        <v>12499.5</v>
      </c>
      <c r="G41" s="154"/>
      <c r="H41" s="116"/>
      <c r="I41" s="730"/>
      <c r="J41" s="144"/>
      <c r="K41" s="116"/>
      <c r="L41" s="742"/>
      <c r="M41" s="124"/>
      <c r="N41" s="116"/>
      <c r="O41" s="754"/>
      <c r="P41" s="134"/>
      <c r="Q41" s="116"/>
      <c r="R41" s="766"/>
      <c r="S41" s="50"/>
      <c r="T41" s="116"/>
      <c r="U41" s="778"/>
      <c r="V41" s="50"/>
      <c r="W41" s="50">
        <f t="shared" si="1"/>
        <v>3500</v>
      </c>
      <c r="X41" s="116"/>
      <c r="Y41" s="50">
        <f t="shared" si="0"/>
        <v>12499.5</v>
      </c>
    </row>
    <row r="42" spans="1:25" s="42" customFormat="1" ht="19.5" customHeight="1">
      <c r="A42" s="49">
        <v>34</v>
      </c>
      <c r="B42" s="52" t="s">
        <v>65</v>
      </c>
      <c r="C42" s="53">
        <f>SUM(C43)</f>
        <v>0</v>
      </c>
      <c r="D42" s="112">
        <f aca="true" t="shared" si="3" ref="D42:V42">SUM(D43)</f>
        <v>2055</v>
      </c>
      <c r="E42" s="112"/>
      <c r="F42" s="112">
        <f t="shared" si="3"/>
        <v>2055</v>
      </c>
      <c r="G42" s="155">
        <f t="shared" si="3"/>
        <v>0</v>
      </c>
      <c r="H42" s="112"/>
      <c r="I42" s="731">
        <f t="shared" si="3"/>
        <v>0</v>
      </c>
      <c r="J42" s="145">
        <f t="shared" si="3"/>
        <v>0</v>
      </c>
      <c r="K42" s="112"/>
      <c r="L42" s="743">
        <f t="shared" si="3"/>
        <v>0</v>
      </c>
      <c r="M42" s="125">
        <f t="shared" si="3"/>
        <v>0</v>
      </c>
      <c r="N42" s="112"/>
      <c r="O42" s="755">
        <f t="shared" si="3"/>
        <v>0</v>
      </c>
      <c r="P42" s="135">
        <f t="shared" si="3"/>
        <v>0</v>
      </c>
      <c r="Q42" s="112"/>
      <c r="R42" s="767">
        <f t="shared" si="3"/>
        <v>0</v>
      </c>
      <c r="S42" s="53">
        <f t="shared" si="3"/>
        <v>0</v>
      </c>
      <c r="T42" s="112"/>
      <c r="U42" s="779">
        <f t="shared" si="3"/>
        <v>0</v>
      </c>
      <c r="V42" s="53">
        <f t="shared" si="3"/>
        <v>0</v>
      </c>
      <c r="W42" s="50">
        <f t="shared" si="1"/>
        <v>2055</v>
      </c>
      <c r="X42" s="112"/>
      <c r="Y42" s="50">
        <f t="shared" si="0"/>
        <v>2055</v>
      </c>
    </row>
    <row r="43" spans="1:25" s="42" customFormat="1" ht="19.5" customHeight="1">
      <c r="A43" s="49">
        <v>343</v>
      </c>
      <c r="B43" s="52" t="s">
        <v>66</v>
      </c>
      <c r="C43" s="53">
        <f>SUM(C44:C47)</f>
        <v>0</v>
      </c>
      <c r="D43" s="112">
        <f>SUM(D44:D47)</f>
        <v>2055</v>
      </c>
      <c r="E43" s="714">
        <f>(F43/D43)*100</f>
        <v>100</v>
      </c>
      <c r="F43" s="112">
        <f>SUM(F44:F47)</f>
        <v>2055</v>
      </c>
      <c r="G43" s="155">
        <f>SUM(G44:G47)</f>
        <v>0</v>
      </c>
      <c r="H43" s="714" t="e">
        <f>(I43/G43)*100</f>
        <v>#DIV/0!</v>
      </c>
      <c r="I43" s="731">
        <f>SUM(I44:I47)</f>
        <v>0</v>
      </c>
      <c r="J43" s="145">
        <f>SUM(J44:J47)</f>
        <v>0</v>
      </c>
      <c r="K43" s="714" t="e">
        <f>(L43/J43)*100</f>
        <v>#DIV/0!</v>
      </c>
      <c r="L43" s="743">
        <f>SUM(L44:L47)</f>
        <v>0</v>
      </c>
      <c r="M43" s="125">
        <f>SUM(M44:M47)</f>
        <v>0</v>
      </c>
      <c r="N43" s="714" t="e">
        <f>(O43/M43)*100</f>
        <v>#DIV/0!</v>
      </c>
      <c r="O43" s="755">
        <f>SUM(O44:O47)</f>
        <v>0</v>
      </c>
      <c r="P43" s="135">
        <f>SUM(P44:P47)</f>
        <v>0</v>
      </c>
      <c r="Q43" s="714" t="e">
        <f>(R43/P43)*100</f>
        <v>#DIV/0!</v>
      </c>
      <c r="R43" s="767">
        <f>SUM(R44:R47)</f>
        <v>0</v>
      </c>
      <c r="S43" s="53">
        <f>SUM(S44:S47)</f>
        <v>0</v>
      </c>
      <c r="T43" s="714" t="e">
        <f>(U43/S43)*100</f>
        <v>#DIV/0!</v>
      </c>
      <c r="U43" s="779">
        <f>SUM(U44:U47)</f>
        <v>0</v>
      </c>
      <c r="V43" s="53">
        <f>SUM(V44:V47)</f>
        <v>0</v>
      </c>
      <c r="W43" s="50">
        <f t="shared" si="1"/>
        <v>2055</v>
      </c>
      <c r="X43" s="714">
        <f>(Y43/W43)*100</f>
        <v>100</v>
      </c>
      <c r="Y43" s="51">
        <f t="shared" si="0"/>
        <v>2055</v>
      </c>
    </row>
    <row r="44" spans="1:25" ht="27.75" customHeight="1">
      <c r="A44" s="54">
        <v>3431</v>
      </c>
      <c r="B44" s="55" t="s">
        <v>67</v>
      </c>
      <c r="C44" s="50"/>
      <c r="D44" s="116"/>
      <c r="E44" s="116"/>
      <c r="F44" s="116"/>
      <c r="G44" s="154"/>
      <c r="H44" s="116"/>
      <c r="I44" s="730"/>
      <c r="J44" s="144"/>
      <c r="K44" s="116"/>
      <c r="L44" s="742"/>
      <c r="M44" s="124"/>
      <c r="N44" s="116"/>
      <c r="O44" s="754"/>
      <c r="P44" s="134"/>
      <c r="Q44" s="116"/>
      <c r="R44" s="766"/>
      <c r="S44" s="50"/>
      <c r="T44" s="116"/>
      <c r="U44" s="778"/>
      <c r="V44" s="50"/>
      <c r="W44" s="50">
        <f t="shared" si="1"/>
        <v>0</v>
      </c>
      <c r="X44" s="116"/>
      <c r="Y44" s="50">
        <f t="shared" si="0"/>
        <v>0</v>
      </c>
    </row>
    <row r="45" spans="1:25" ht="24" customHeight="1">
      <c r="A45" s="54">
        <v>3432</v>
      </c>
      <c r="B45" s="55" t="s">
        <v>68</v>
      </c>
      <c r="C45" s="50"/>
      <c r="D45" s="116"/>
      <c r="E45" s="116"/>
      <c r="F45" s="116"/>
      <c r="G45" s="154"/>
      <c r="H45" s="116"/>
      <c r="I45" s="730"/>
      <c r="J45" s="144"/>
      <c r="K45" s="116"/>
      <c r="L45" s="742"/>
      <c r="M45" s="124"/>
      <c r="N45" s="116"/>
      <c r="O45" s="754"/>
      <c r="P45" s="134"/>
      <c r="Q45" s="116"/>
      <c r="R45" s="766"/>
      <c r="S45" s="50"/>
      <c r="T45" s="116"/>
      <c r="U45" s="778"/>
      <c r="V45" s="50"/>
      <c r="W45" s="50">
        <f t="shared" si="1"/>
        <v>0</v>
      </c>
      <c r="X45" s="116"/>
      <c r="Y45" s="50">
        <f t="shared" si="0"/>
        <v>0</v>
      </c>
    </row>
    <row r="46" spans="1:25" ht="19.5" customHeight="1">
      <c r="A46" s="54">
        <v>3433</v>
      </c>
      <c r="B46" s="55" t="s">
        <v>69</v>
      </c>
      <c r="C46" s="50"/>
      <c r="D46" s="116"/>
      <c r="E46" s="116"/>
      <c r="F46" s="116"/>
      <c r="G46" s="154"/>
      <c r="H46" s="116"/>
      <c r="I46" s="730"/>
      <c r="J46" s="144"/>
      <c r="K46" s="116"/>
      <c r="L46" s="742"/>
      <c r="M46" s="124"/>
      <c r="N46" s="116"/>
      <c r="O46" s="754"/>
      <c r="P46" s="134"/>
      <c r="Q46" s="116"/>
      <c r="R46" s="766"/>
      <c r="S46" s="50"/>
      <c r="T46" s="116"/>
      <c r="U46" s="778"/>
      <c r="V46" s="50"/>
      <c r="W46" s="50">
        <f t="shared" si="1"/>
        <v>0</v>
      </c>
      <c r="X46" s="116"/>
      <c r="Y46" s="50">
        <f t="shared" si="0"/>
        <v>0</v>
      </c>
    </row>
    <row r="47" spans="1:25" ht="19.5" customHeight="1">
      <c r="A47" s="54">
        <v>3434</v>
      </c>
      <c r="B47" s="55" t="s">
        <v>70</v>
      </c>
      <c r="C47" s="50"/>
      <c r="D47" s="116">
        <f>'INT.POM.TAB.RAS.-SVE RAZINE ''16'!I60</f>
        <v>2055</v>
      </c>
      <c r="E47" s="116"/>
      <c r="F47" s="116">
        <f>'INT.POM.TAB.RAS.-SVE RAZINE ''16'!K60</f>
        <v>2055</v>
      </c>
      <c r="G47" s="154"/>
      <c r="H47" s="116"/>
      <c r="I47" s="730"/>
      <c r="J47" s="144"/>
      <c r="K47" s="116"/>
      <c r="L47" s="742"/>
      <c r="M47" s="124"/>
      <c r="N47" s="116"/>
      <c r="O47" s="754"/>
      <c r="P47" s="134"/>
      <c r="Q47" s="116"/>
      <c r="R47" s="766"/>
      <c r="S47" s="50"/>
      <c r="T47" s="116"/>
      <c r="U47" s="778"/>
      <c r="V47" s="50"/>
      <c r="W47" s="50">
        <f t="shared" si="1"/>
        <v>2055</v>
      </c>
      <c r="X47" s="116"/>
      <c r="Y47" s="50">
        <f t="shared" si="0"/>
        <v>2055</v>
      </c>
    </row>
    <row r="48" spans="1:25" s="42" customFormat="1" ht="24.75" customHeight="1">
      <c r="A48" s="49">
        <v>37</v>
      </c>
      <c r="B48" s="52" t="s">
        <v>71</v>
      </c>
      <c r="C48" s="53">
        <f>SUM(C49+C54)</f>
        <v>0</v>
      </c>
      <c r="D48" s="112">
        <f>SUM(D49+D54)</f>
        <v>0</v>
      </c>
      <c r="E48" s="112"/>
      <c r="F48" s="112">
        <f>SUM(F49+F54)</f>
        <v>0</v>
      </c>
      <c r="G48" s="155">
        <f>SUM(G49+G54)</f>
        <v>0</v>
      </c>
      <c r="H48" s="112"/>
      <c r="I48" s="731">
        <f>SUM(I49+I54)</f>
        <v>0</v>
      </c>
      <c r="J48" s="145">
        <f>SUM(J49+J54)</f>
        <v>0</v>
      </c>
      <c r="K48" s="112"/>
      <c r="L48" s="743">
        <f>SUM(L49+L54)</f>
        <v>0</v>
      </c>
      <c r="M48" s="125">
        <f>SUM(M49+M54)</f>
        <v>0</v>
      </c>
      <c r="N48" s="112"/>
      <c r="O48" s="755">
        <f>SUM(O49+O54)</f>
        <v>0</v>
      </c>
      <c r="P48" s="135">
        <f>SUM(P49+P54)</f>
        <v>0</v>
      </c>
      <c r="Q48" s="112"/>
      <c r="R48" s="767">
        <f>SUM(R49+R54)</f>
        <v>0</v>
      </c>
      <c r="S48" s="53">
        <f>SUM(S49+S54)</f>
        <v>0</v>
      </c>
      <c r="T48" s="112"/>
      <c r="U48" s="779">
        <f>SUM(U49+U54)</f>
        <v>0</v>
      </c>
      <c r="V48" s="53">
        <f>SUM(V49+V54)</f>
        <v>0</v>
      </c>
      <c r="W48" s="50">
        <f t="shared" si="1"/>
        <v>0</v>
      </c>
      <c r="X48" s="112"/>
      <c r="Y48" s="50">
        <f t="shared" si="0"/>
        <v>0</v>
      </c>
    </row>
    <row r="49" spans="1:25" s="42" customFormat="1" ht="29.25" customHeight="1">
      <c r="A49" s="49">
        <v>371</v>
      </c>
      <c r="B49" s="52" t="s">
        <v>72</v>
      </c>
      <c r="C49" s="53">
        <f>SUM(C50:C53)</f>
        <v>0</v>
      </c>
      <c r="D49" s="112">
        <f>SUM(D50:D53)</f>
        <v>0</v>
      </c>
      <c r="E49" s="714" t="e">
        <f>(F49/D49)*100</f>
        <v>#DIV/0!</v>
      </c>
      <c r="F49" s="112">
        <f>SUM(F50:F53)</f>
        <v>0</v>
      </c>
      <c r="G49" s="155">
        <f>SUM(G50:G53)</f>
        <v>0</v>
      </c>
      <c r="H49" s="714" t="e">
        <f>(I49/G49)*100</f>
        <v>#DIV/0!</v>
      </c>
      <c r="I49" s="731">
        <f>SUM(I50:I53)</f>
        <v>0</v>
      </c>
      <c r="J49" s="145">
        <f>SUM(J50:J53)</f>
        <v>0</v>
      </c>
      <c r="K49" s="714" t="e">
        <f>(L49/J49)*100</f>
        <v>#DIV/0!</v>
      </c>
      <c r="L49" s="743">
        <f>SUM(L50:L53)</f>
        <v>0</v>
      </c>
      <c r="M49" s="125">
        <f>SUM(M50:M53)</f>
        <v>0</v>
      </c>
      <c r="N49" s="714" t="e">
        <f>(O49/M49)*100</f>
        <v>#DIV/0!</v>
      </c>
      <c r="O49" s="755">
        <f>SUM(O50:O53)</f>
        <v>0</v>
      </c>
      <c r="P49" s="135">
        <f>SUM(P50:P53)</f>
        <v>0</v>
      </c>
      <c r="Q49" s="714" t="e">
        <f>(R49/P49)*100</f>
        <v>#DIV/0!</v>
      </c>
      <c r="R49" s="767">
        <f>SUM(R50:R53)</f>
        <v>0</v>
      </c>
      <c r="S49" s="53">
        <f>SUM(S50:S53)</f>
        <v>0</v>
      </c>
      <c r="T49" s="714" t="e">
        <f>(U49/S49)*100</f>
        <v>#DIV/0!</v>
      </c>
      <c r="U49" s="779">
        <f>SUM(U50:U53)</f>
        <v>0</v>
      </c>
      <c r="V49" s="53">
        <f>SUM(V50:V53)</f>
        <v>0</v>
      </c>
      <c r="W49" s="50">
        <f t="shared" si="1"/>
        <v>0</v>
      </c>
      <c r="X49" s="714" t="e">
        <f>(Y49/W49)*100</f>
        <v>#DIV/0!</v>
      </c>
      <c r="Y49" s="51">
        <f t="shared" si="0"/>
        <v>0</v>
      </c>
    </row>
    <row r="50" spans="1:25" ht="23.25" customHeight="1">
      <c r="A50" s="54">
        <v>3711</v>
      </c>
      <c r="B50" s="55" t="s">
        <v>73</v>
      </c>
      <c r="C50" s="50"/>
      <c r="D50" s="116"/>
      <c r="E50" s="116"/>
      <c r="F50" s="116"/>
      <c r="G50" s="154"/>
      <c r="H50" s="116"/>
      <c r="I50" s="730"/>
      <c r="J50" s="144"/>
      <c r="K50" s="116"/>
      <c r="L50" s="742"/>
      <c r="M50" s="124"/>
      <c r="N50" s="116"/>
      <c r="O50" s="754"/>
      <c r="P50" s="134"/>
      <c r="Q50" s="116"/>
      <c r="R50" s="766"/>
      <c r="S50" s="50"/>
      <c r="T50" s="116"/>
      <c r="U50" s="778"/>
      <c r="V50" s="50"/>
      <c r="W50" s="50">
        <f t="shared" si="1"/>
        <v>0</v>
      </c>
      <c r="X50" s="116"/>
      <c r="Y50" s="50">
        <f t="shared" si="0"/>
        <v>0</v>
      </c>
    </row>
    <row r="51" spans="1:25" ht="23.25" customHeight="1">
      <c r="A51" s="54">
        <v>3712</v>
      </c>
      <c r="B51" s="55" t="s">
        <v>74</v>
      </c>
      <c r="C51" s="50"/>
      <c r="D51" s="116"/>
      <c r="E51" s="116"/>
      <c r="F51" s="116"/>
      <c r="G51" s="154"/>
      <c r="H51" s="116"/>
      <c r="I51" s="730"/>
      <c r="J51" s="144"/>
      <c r="K51" s="116"/>
      <c r="L51" s="742"/>
      <c r="M51" s="124"/>
      <c r="N51" s="116"/>
      <c r="O51" s="754"/>
      <c r="P51" s="134"/>
      <c r="Q51" s="116"/>
      <c r="R51" s="766"/>
      <c r="S51" s="50"/>
      <c r="T51" s="116"/>
      <c r="U51" s="778"/>
      <c r="V51" s="50"/>
      <c r="W51" s="50">
        <f t="shared" si="1"/>
        <v>0</v>
      </c>
      <c r="X51" s="116"/>
      <c r="Y51" s="50">
        <f t="shared" si="0"/>
        <v>0</v>
      </c>
    </row>
    <row r="52" spans="1:25" ht="24.75" customHeight="1">
      <c r="A52" s="54">
        <v>3713</v>
      </c>
      <c r="B52" s="55" t="s">
        <v>75</v>
      </c>
      <c r="C52" s="50"/>
      <c r="D52" s="116"/>
      <c r="E52" s="116"/>
      <c r="F52" s="116"/>
      <c r="G52" s="154"/>
      <c r="H52" s="116"/>
      <c r="I52" s="730"/>
      <c r="J52" s="144"/>
      <c r="K52" s="116"/>
      <c r="L52" s="742"/>
      <c r="M52" s="124"/>
      <c r="N52" s="116"/>
      <c r="O52" s="754"/>
      <c r="P52" s="134"/>
      <c r="Q52" s="116"/>
      <c r="R52" s="766"/>
      <c r="S52" s="50"/>
      <c r="T52" s="116"/>
      <c r="U52" s="778"/>
      <c r="V52" s="50"/>
      <c r="W52" s="50">
        <f t="shared" si="1"/>
        <v>0</v>
      </c>
      <c r="X52" s="116"/>
      <c r="Y52" s="50">
        <f t="shared" si="0"/>
        <v>0</v>
      </c>
    </row>
    <row r="53" spans="1:25" ht="25.5" customHeight="1">
      <c r="A53" s="54">
        <v>3714</v>
      </c>
      <c r="B53" s="55" t="s">
        <v>76</v>
      </c>
      <c r="C53" s="50"/>
      <c r="D53" s="116"/>
      <c r="E53" s="116"/>
      <c r="F53" s="116"/>
      <c r="G53" s="154"/>
      <c r="H53" s="116"/>
      <c r="I53" s="730"/>
      <c r="J53" s="144"/>
      <c r="K53" s="116"/>
      <c r="L53" s="742"/>
      <c r="M53" s="124"/>
      <c r="N53" s="116"/>
      <c r="O53" s="754"/>
      <c r="P53" s="134"/>
      <c r="Q53" s="116"/>
      <c r="R53" s="766"/>
      <c r="S53" s="50"/>
      <c r="T53" s="116"/>
      <c r="U53" s="778"/>
      <c r="V53" s="50"/>
      <c r="W53" s="50">
        <f t="shared" si="1"/>
        <v>0</v>
      </c>
      <c r="X53" s="116"/>
      <c r="Y53" s="50">
        <f t="shared" si="0"/>
        <v>0</v>
      </c>
    </row>
    <row r="54" spans="1:25" s="42" customFormat="1" ht="24" customHeight="1">
      <c r="A54" s="49">
        <v>372</v>
      </c>
      <c r="B54" s="52" t="s">
        <v>77</v>
      </c>
      <c r="C54" s="53">
        <f>SUM(C55:C56)</f>
        <v>0</v>
      </c>
      <c r="D54" s="112">
        <f>SUM(D55:D56)</f>
        <v>0</v>
      </c>
      <c r="E54" s="714" t="e">
        <f>(F54/D54)*100</f>
        <v>#DIV/0!</v>
      </c>
      <c r="F54" s="112">
        <f>SUM(F55:F56)</f>
        <v>0</v>
      </c>
      <c r="G54" s="155">
        <f>SUM(G55:G56)</f>
        <v>0</v>
      </c>
      <c r="H54" s="714" t="e">
        <f>(I54/G54)*100</f>
        <v>#DIV/0!</v>
      </c>
      <c r="I54" s="731">
        <f>SUM(I55:I56)</f>
        <v>0</v>
      </c>
      <c r="J54" s="145">
        <f>SUM(J55:J56)</f>
        <v>0</v>
      </c>
      <c r="K54" s="714" t="e">
        <f>(L54/J54)*100</f>
        <v>#DIV/0!</v>
      </c>
      <c r="L54" s="743">
        <f>SUM(L55:L56)</f>
        <v>0</v>
      </c>
      <c r="M54" s="125">
        <f>SUM(M55:M56)</f>
        <v>0</v>
      </c>
      <c r="N54" s="714" t="e">
        <f>(O54/M54)*100</f>
        <v>#DIV/0!</v>
      </c>
      <c r="O54" s="755">
        <f>SUM(O55:O56)</f>
        <v>0</v>
      </c>
      <c r="P54" s="135">
        <f>SUM(P55:P56)</f>
        <v>0</v>
      </c>
      <c r="Q54" s="714" t="e">
        <f>(R54/P54)*100</f>
        <v>#DIV/0!</v>
      </c>
      <c r="R54" s="767">
        <f>SUM(R55:R56)</f>
        <v>0</v>
      </c>
      <c r="S54" s="53">
        <f>SUM(S55:S56)</f>
        <v>0</v>
      </c>
      <c r="T54" s="714" t="e">
        <f>(U54/S54)*100</f>
        <v>#DIV/0!</v>
      </c>
      <c r="U54" s="779">
        <f>SUM(U55:U56)</f>
        <v>0</v>
      </c>
      <c r="V54" s="53">
        <f>SUM(V55:V56)</f>
        <v>0</v>
      </c>
      <c r="W54" s="50">
        <f t="shared" si="1"/>
        <v>0</v>
      </c>
      <c r="X54" s="714" t="e">
        <f>(Y54/W54)*100</f>
        <v>#DIV/0!</v>
      </c>
      <c r="Y54" s="51">
        <f t="shared" si="0"/>
        <v>0</v>
      </c>
    </row>
    <row r="55" spans="1:25" ht="19.5" customHeight="1">
      <c r="A55" s="54">
        <v>3721</v>
      </c>
      <c r="B55" s="55" t="s">
        <v>78</v>
      </c>
      <c r="C55" s="50"/>
      <c r="D55" s="116"/>
      <c r="E55" s="116"/>
      <c r="F55" s="116"/>
      <c r="G55" s="154"/>
      <c r="H55" s="116"/>
      <c r="I55" s="730"/>
      <c r="J55" s="144"/>
      <c r="K55" s="116"/>
      <c r="L55" s="742"/>
      <c r="M55" s="124"/>
      <c r="N55" s="116"/>
      <c r="O55" s="754"/>
      <c r="P55" s="134"/>
      <c r="Q55" s="116"/>
      <c r="R55" s="766"/>
      <c r="S55" s="50"/>
      <c r="T55" s="116"/>
      <c r="U55" s="778"/>
      <c r="V55" s="50"/>
      <c r="W55" s="50">
        <f t="shared" si="1"/>
        <v>0</v>
      </c>
      <c r="X55" s="116"/>
      <c r="Y55" s="50">
        <f t="shared" si="0"/>
        <v>0</v>
      </c>
    </row>
    <row r="56" spans="1:25" ht="19.5" customHeight="1">
      <c r="A56" s="54">
        <v>3722</v>
      </c>
      <c r="B56" s="55" t="s">
        <v>79</v>
      </c>
      <c r="C56" s="50"/>
      <c r="D56" s="116"/>
      <c r="E56" s="116"/>
      <c r="F56" s="116"/>
      <c r="G56" s="154"/>
      <c r="H56" s="116"/>
      <c r="I56" s="730"/>
      <c r="J56" s="144"/>
      <c r="K56" s="116"/>
      <c r="L56" s="742"/>
      <c r="M56" s="124"/>
      <c r="N56" s="116"/>
      <c r="O56" s="754"/>
      <c r="P56" s="134"/>
      <c r="Q56" s="116"/>
      <c r="R56" s="766"/>
      <c r="S56" s="50"/>
      <c r="T56" s="116"/>
      <c r="U56" s="778"/>
      <c r="V56" s="50"/>
      <c r="W56" s="50">
        <f t="shared" si="1"/>
        <v>0</v>
      </c>
      <c r="X56" s="116"/>
      <c r="Y56" s="50">
        <f t="shared" si="0"/>
        <v>0</v>
      </c>
    </row>
    <row r="57" spans="1:25" s="42" customFormat="1" ht="19.5" customHeight="1">
      <c r="A57" s="49">
        <v>38</v>
      </c>
      <c r="B57" s="52" t="s">
        <v>80</v>
      </c>
      <c r="C57" s="53">
        <f>SUM(C58+C61)</f>
        <v>0</v>
      </c>
      <c r="D57" s="112">
        <f>SUM(D58+D61)</f>
        <v>0</v>
      </c>
      <c r="E57" s="112"/>
      <c r="F57" s="112">
        <f>SUM(F58+F61)</f>
        <v>0</v>
      </c>
      <c r="G57" s="155">
        <f>SUM(G58+G61)</f>
        <v>0</v>
      </c>
      <c r="H57" s="112"/>
      <c r="I57" s="731">
        <f>SUM(I58+I61)</f>
        <v>0</v>
      </c>
      <c r="J57" s="145">
        <f>SUM(J58+J61)</f>
        <v>0</v>
      </c>
      <c r="K57" s="112"/>
      <c r="L57" s="743">
        <f>SUM(L58+L61)</f>
        <v>0</v>
      </c>
      <c r="M57" s="125">
        <f>SUM(M58+M61)</f>
        <v>0</v>
      </c>
      <c r="N57" s="112"/>
      <c r="O57" s="755">
        <f>SUM(O58+O61)</f>
        <v>0</v>
      </c>
      <c r="P57" s="135">
        <f>SUM(P58+P61)</f>
        <v>0</v>
      </c>
      <c r="Q57" s="112"/>
      <c r="R57" s="767">
        <f>SUM(R58+R61)</f>
        <v>0</v>
      </c>
      <c r="S57" s="53">
        <f>SUM(S58+S61)</f>
        <v>0</v>
      </c>
      <c r="T57" s="112"/>
      <c r="U57" s="779">
        <f>SUM(U58+U61)</f>
        <v>0</v>
      </c>
      <c r="V57" s="53">
        <f>SUM(V58+V61)</f>
        <v>0</v>
      </c>
      <c r="W57" s="50">
        <f t="shared" si="1"/>
        <v>0</v>
      </c>
      <c r="X57" s="112"/>
      <c r="Y57" s="50">
        <f t="shared" si="0"/>
        <v>0</v>
      </c>
    </row>
    <row r="58" spans="1:25" s="42" customFormat="1" ht="19.5" customHeight="1">
      <c r="A58" s="49">
        <v>381</v>
      </c>
      <c r="B58" s="52" t="s">
        <v>81</v>
      </c>
      <c r="C58" s="53">
        <f>SUM(C59:C60)</f>
        <v>0</v>
      </c>
      <c r="D58" s="112">
        <f>SUM(D59:D60)</f>
        <v>0</v>
      </c>
      <c r="E58" s="714" t="e">
        <f>(F58/D58)*100</f>
        <v>#DIV/0!</v>
      </c>
      <c r="F58" s="112">
        <f>SUM(F59:F60)</f>
        <v>0</v>
      </c>
      <c r="G58" s="155">
        <f>SUM(G59:G60)</f>
        <v>0</v>
      </c>
      <c r="H58" s="714" t="e">
        <f>(I58/G58)*100</f>
        <v>#DIV/0!</v>
      </c>
      <c r="I58" s="731">
        <f>SUM(I59:I60)</f>
        <v>0</v>
      </c>
      <c r="J58" s="145">
        <f>SUM(J59:J60)</f>
        <v>0</v>
      </c>
      <c r="K58" s="714" t="e">
        <f>(L58/J58)*100</f>
        <v>#DIV/0!</v>
      </c>
      <c r="L58" s="743">
        <f>SUM(L59:L60)</f>
        <v>0</v>
      </c>
      <c r="M58" s="125">
        <f>SUM(M59:M60)</f>
        <v>0</v>
      </c>
      <c r="N58" s="714" t="e">
        <f>(O58/M58)*100</f>
        <v>#DIV/0!</v>
      </c>
      <c r="O58" s="755">
        <f>SUM(O59:O60)</f>
        <v>0</v>
      </c>
      <c r="P58" s="135">
        <f>SUM(P59:P60)</f>
        <v>0</v>
      </c>
      <c r="Q58" s="714" t="e">
        <f>(R58/P58)*100</f>
        <v>#DIV/0!</v>
      </c>
      <c r="R58" s="767">
        <f>SUM(R59:R60)</f>
        <v>0</v>
      </c>
      <c r="S58" s="53">
        <f>SUM(S59:S60)</f>
        <v>0</v>
      </c>
      <c r="T58" s="714" t="e">
        <f>(U58/S58)*100</f>
        <v>#DIV/0!</v>
      </c>
      <c r="U58" s="779">
        <f>SUM(U59:U60)</f>
        <v>0</v>
      </c>
      <c r="V58" s="53">
        <f>SUM(V59:V60)</f>
        <v>0</v>
      </c>
      <c r="W58" s="50">
        <f t="shared" si="1"/>
        <v>0</v>
      </c>
      <c r="X58" s="714" t="e">
        <f>(Y58/W58)*100</f>
        <v>#DIV/0!</v>
      </c>
      <c r="Y58" s="51">
        <f t="shared" si="0"/>
        <v>0</v>
      </c>
    </row>
    <row r="59" spans="1:25" ht="19.5" customHeight="1">
      <c r="A59" s="54">
        <v>3811</v>
      </c>
      <c r="B59" s="55" t="s">
        <v>82</v>
      </c>
      <c r="C59" s="50"/>
      <c r="D59" s="116"/>
      <c r="E59" s="116"/>
      <c r="F59" s="116"/>
      <c r="G59" s="154"/>
      <c r="H59" s="116"/>
      <c r="I59" s="730"/>
      <c r="J59" s="144"/>
      <c r="K59" s="116"/>
      <c r="L59" s="742"/>
      <c r="M59" s="124"/>
      <c r="N59" s="116"/>
      <c r="O59" s="754"/>
      <c r="P59" s="134"/>
      <c r="Q59" s="116"/>
      <c r="R59" s="766"/>
      <c r="S59" s="50"/>
      <c r="T59" s="116"/>
      <c r="U59" s="778"/>
      <c r="V59" s="50"/>
      <c r="W59" s="50">
        <f t="shared" si="1"/>
        <v>0</v>
      </c>
      <c r="X59" s="116"/>
      <c r="Y59" s="50">
        <f t="shared" si="0"/>
        <v>0</v>
      </c>
    </row>
    <row r="60" spans="1:25" ht="19.5" customHeight="1">
      <c r="A60" s="54">
        <v>3812</v>
      </c>
      <c r="B60" s="55" t="s">
        <v>83</v>
      </c>
      <c r="C60" s="50"/>
      <c r="D60" s="116"/>
      <c r="E60" s="116"/>
      <c r="F60" s="116"/>
      <c r="G60" s="154"/>
      <c r="H60" s="116"/>
      <c r="I60" s="730"/>
      <c r="J60" s="144"/>
      <c r="K60" s="116"/>
      <c r="L60" s="742"/>
      <c r="M60" s="124"/>
      <c r="N60" s="116"/>
      <c r="O60" s="754"/>
      <c r="P60" s="134"/>
      <c r="Q60" s="116"/>
      <c r="R60" s="766"/>
      <c r="S60" s="50"/>
      <c r="T60" s="116"/>
      <c r="U60" s="778"/>
      <c r="V60" s="50"/>
      <c r="W60" s="50">
        <f t="shared" si="1"/>
        <v>0</v>
      </c>
      <c r="X60" s="116"/>
      <c r="Y60" s="50">
        <f t="shared" si="0"/>
        <v>0</v>
      </c>
    </row>
    <row r="61" spans="1:25" s="42" customFormat="1" ht="19.5" customHeight="1">
      <c r="A61" s="49">
        <v>382</v>
      </c>
      <c r="B61" s="52" t="s">
        <v>84</v>
      </c>
      <c r="C61" s="53">
        <f>SUM(C62:C63)</f>
        <v>0</v>
      </c>
      <c r="D61" s="112">
        <f>SUM(D62:D63)</f>
        <v>0</v>
      </c>
      <c r="E61" s="714" t="e">
        <f>(F61/D61)*100</f>
        <v>#DIV/0!</v>
      </c>
      <c r="F61" s="112">
        <f>SUM(F62:F63)</f>
        <v>0</v>
      </c>
      <c r="G61" s="155">
        <f>SUM(G62:G63)</f>
        <v>0</v>
      </c>
      <c r="H61" s="714" t="e">
        <f>(I61/G61)*100</f>
        <v>#DIV/0!</v>
      </c>
      <c r="I61" s="731">
        <f>SUM(I62:I63)</f>
        <v>0</v>
      </c>
      <c r="J61" s="145">
        <f>SUM(J62:J63)</f>
        <v>0</v>
      </c>
      <c r="K61" s="714" t="e">
        <f>(L61/J61)*100</f>
        <v>#DIV/0!</v>
      </c>
      <c r="L61" s="743">
        <f>SUM(L62:L63)</f>
        <v>0</v>
      </c>
      <c r="M61" s="125">
        <f>SUM(M62:M63)</f>
        <v>0</v>
      </c>
      <c r="N61" s="714" t="e">
        <f>(O61/M61)*100</f>
        <v>#DIV/0!</v>
      </c>
      <c r="O61" s="755">
        <f>SUM(O62:O63)</f>
        <v>0</v>
      </c>
      <c r="P61" s="135">
        <f>SUM(P62:P63)</f>
        <v>0</v>
      </c>
      <c r="Q61" s="714" t="e">
        <f>(R61/P61)*100</f>
        <v>#DIV/0!</v>
      </c>
      <c r="R61" s="767">
        <f>SUM(R62:R63)</f>
        <v>0</v>
      </c>
      <c r="S61" s="53">
        <f>SUM(S62:S63)</f>
        <v>0</v>
      </c>
      <c r="T61" s="714" t="e">
        <f>(U61/S61)*100</f>
        <v>#DIV/0!</v>
      </c>
      <c r="U61" s="779">
        <f>SUM(U62:U63)</f>
        <v>0</v>
      </c>
      <c r="V61" s="53">
        <f>SUM(V62:V63)</f>
        <v>0</v>
      </c>
      <c r="W61" s="50">
        <f t="shared" si="1"/>
        <v>0</v>
      </c>
      <c r="X61" s="714" t="e">
        <f>(Y61/W61)*100</f>
        <v>#DIV/0!</v>
      </c>
      <c r="Y61" s="51">
        <f t="shared" si="0"/>
        <v>0</v>
      </c>
    </row>
    <row r="62" spans="1:25" ht="23.25" customHeight="1">
      <c r="A62" s="54">
        <v>3821</v>
      </c>
      <c r="B62" s="55" t="s">
        <v>85</v>
      </c>
      <c r="C62" s="50"/>
      <c r="D62" s="116"/>
      <c r="E62" s="116"/>
      <c r="F62" s="116"/>
      <c r="G62" s="154"/>
      <c r="H62" s="116"/>
      <c r="I62" s="730"/>
      <c r="J62" s="144"/>
      <c r="K62" s="116"/>
      <c r="L62" s="742"/>
      <c r="M62" s="124"/>
      <c r="N62" s="116"/>
      <c r="O62" s="754"/>
      <c r="P62" s="134"/>
      <c r="Q62" s="116"/>
      <c r="R62" s="766"/>
      <c r="S62" s="50"/>
      <c r="T62" s="116"/>
      <c r="U62" s="778"/>
      <c r="V62" s="50"/>
      <c r="W62" s="50">
        <f t="shared" si="1"/>
        <v>0</v>
      </c>
      <c r="X62" s="116"/>
      <c r="Y62" s="50">
        <f t="shared" si="0"/>
        <v>0</v>
      </c>
    </row>
    <row r="63" spans="1:25" ht="25.5" customHeight="1">
      <c r="A63" s="54">
        <v>3822</v>
      </c>
      <c r="B63" s="55" t="s">
        <v>86</v>
      </c>
      <c r="C63" s="50"/>
      <c r="D63" s="116"/>
      <c r="E63" s="116"/>
      <c r="F63" s="116"/>
      <c r="G63" s="154"/>
      <c r="H63" s="116"/>
      <c r="I63" s="730"/>
      <c r="J63" s="144"/>
      <c r="K63" s="116"/>
      <c r="L63" s="742"/>
      <c r="M63" s="124"/>
      <c r="N63" s="116"/>
      <c r="O63" s="754"/>
      <c r="P63" s="134"/>
      <c r="Q63" s="116"/>
      <c r="R63" s="766"/>
      <c r="S63" s="50"/>
      <c r="T63" s="116"/>
      <c r="U63" s="778"/>
      <c r="V63" s="50"/>
      <c r="W63" s="50">
        <f t="shared" si="1"/>
        <v>0</v>
      </c>
      <c r="X63" s="116"/>
      <c r="Y63" s="50">
        <f t="shared" si="0"/>
        <v>0</v>
      </c>
    </row>
    <row r="64" spans="1:25" s="42" customFormat="1" ht="30" customHeight="1">
      <c r="A64" s="49">
        <v>41</v>
      </c>
      <c r="B64" s="52" t="s">
        <v>87</v>
      </c>
      <c r="C64" s="53">
        <f>SUM(C65)</f>
        <v>0</v>
      </c>
      <c r="D64" s="112">
        <f aca="true" t="shared" si="4" ref="D64:V64">SUM(D65)</f>
        <v>0</v>
      </c>
      <c r="E64" s="112"/>
      <c r="F64" s="112">
        <f t="shared" si="4"/>
        <v>0</v>
      </c>
      <c r="G64" s="155">
        <f t="shared" si="4"/>
        <v>0</v>
      </c>
      <c r="H64" s="112"/>
      <c r="I64" s="731">
        <f t="shared" si="4"/>
        <v>0</v>
      </c>
      <c r="J64" s="145">
        <f t="shared" si="4"/>
        <v>0</v>
      </c>
      <c r="K64" s="112"/>
      <c r="L64" s="743">
        <f t="shared" si="4"/>
        <v>0</v>
      </c>
      <c r="M64" s="125">
        <f t="shared" si="4"/>
        <v>0</v>
      </c>
      <c r="N64" s="112"/>
      <c r="O64" s="755">
        <f t="shared" si="4"/>
        <v>0</v>
      </c>
      <c r="P64" s="135">
        <f t="shared" si="4"/>
        <v>0</v>
      </c>
      <c r="Q64" s="112"/>
      <c r="R64" s="767">
        <f t="shared" si="4"/>
        <v>0</v>
      </c>
      <c r="S64" s="53">
        <f t="shared" si="4"/>
        <v>0</v>
      </c>
      <c r="T64" s="112"/>
      <c r="U64" s="779">
        <f t="shared" si="4"/>
        <v>0</v>
      </c>
      <c r="V64" s="53">
        <f t="shared" si="4"/>
        <v>0</v>
      </c>
      <c r="W64" s="50">
        <f t="shared" si="1"/>
        <v>0</v>
      </c>
      <c r="X64" s="112"/>
      <c r="Y64" s="50">
        <f t="shared" si="0"/>
        <v>0</v>
      </c>
    </row>
    <row r="65" spans="1:25" s="42" customFormat="1" ht="19.5" customHeight="1">
      <c r="A65" s="49">
        <v>412</v>
      </c>
      <c r="B65" s="52" t="s">
        <v>88</v>
      </c>
      <c r="C65" s="53">
        <f>SUM(C66:C71)</f>
        <v>0</v>
      </c>
      <c r="D65" s="112">
        <f>SUM(D66:D71)</f>
        <v>0</v>
      </c>
      <c r="E65" s="714" t="e">
        <f>(F65/D65)*100</f>
        <v>#DIV/0!</v>
      </c>
      <c r="F65" s="112">
        <f>SUM(F66:F71)</f>
        <v>0</v>
      </c>
      <c r="G65" s="155">
        <f>SUM(G66:G71)</f>
        <v>0</v>
      </c>
      <c r="H65" s="714" t="e">
        <f>(I65/G65)*100</f>
        <v>#DIV/0!</v>
      </c>
      <c r="I65" s="731">
        <f>SUM(I66:I71)</f>
        <v>0</v>
      </c>
      <c r="J65" s="145">
        <f>SUM(J66:J71)</f>
        <v>0</v>
      </c>
      <c r="K65" s="714" t="e">
        <f>(L65/J65)*100</f>
        <v>#DIV/0!</v>
      </c>
      <c r="L65" s="743">
        <f>SUM(L66:L71)</f>
        <v>0</v>
      </c>
      <c r="M65" s="125">
        <f>SUM(M66:M71)</f>
        <v>0</v>
      </c>
      <c r="N65" s="714" t="e">
        <f>(O65/M65)*100</f>
        <v>#DIV/0!</v>
      </c>
      <c r="O65" s="755">
        <f>SUM(O66:O71)</f>
        <v>0</v>
      </c>
      <c r="P65" s="135">
        <f>SUM(P66:P71)</f>
        <v>0</v>
      </c>
      <c r="Q65" s="714" t="e">
        <f>(R65/P65)*100</f>
        <v>#DIV/0!</v>
      </c>
      <c r="R65" s="767">
        <f>SUM(R66:R71)</f>
        <v>0</v>
      </c>
      <c r="S65" s="53">
        <f>SUM(S66:S71)</f>
        <v>0</v>
      </c>
      <c r="T65" s="714" t="e">
        <f>(U65/S65)*100</f>
        <v>#DIV/0!</v>
      </c>
      <c r="U65" s="779">
        <f>SUM(U66:U71)</f>
        <v>0</v>
      </c>
      <c r="V65" s="53">
        <f>SUM(V66:V71)</f>
        <v>0</v>
      </c>
      <c r="W65" s="50">
        <f t="shared" si="1"/>
        <v>0</v>
      </c>
      <c r="X65" s="714" t="e">
        <f>(Y65/W65)*100</f>
        <v>#DIV/0!</v>
      </c>
      <c r="Y65" s="51">
        <f t="shared" si="0"/>
        <v>0</v>
      </c>
    </row>
    <row r="66" spans="1:25" ht="19.5" customHeight="1">
      <c r="A66" s="54">
        <v>4121</v>
      </c>
      <c r="B66" s="55" t="s">
        <v>89</v>
      </c>
      <c r="C66" s="50"/>
      <c r="D66" s="116"/>
      <c r="E66" s="116"/>
      <c r="F66" s="116"/>
      <c r="G66" s="154"/>
      <c r="H66" s="116"/>
      <c r="I66" s="730"/>
      <c r="J66" s="144"/>
      <c r="K66" s="116"/>
      <c r="L66" s="742"/>
      <c r="M66" s="124"/>
      <c r="N66" s="116"/>
      <c r="O66" s="754"/>
      <c r="P66" s="134"/>
      <c r="Q66" s="116"/>
      <c r="R66" s="766"/>
      <c r="S66" s="50"/>
      <c r="T66" s="116"/>
      <c r="U66" s="778"/>
      <c r="V66" s="50"/>
      <c r="W66" s="50">
        <f t="shared" si="1"/>
        <v>0</v>
      </c>
      <c r="X66" s="116"/>
      <c r="Y66" s="50">
        <f t="shared" si="0"/>
        <v>0</v>
      </c>
    </row>
    <row r="67" spans="1:25" ht="19.5" customHeight="1">
      <c r="A67" s="54">
        <v>4122</v>
      </c>
      <c r="B67" s="55" t="s">
        <v>90</v>
      </c>
      <c r="C67" s="50"/>
      <c r="D67" s="116"/>
      <c r="E67" s="116"/>
      <c r="F67" s="116"/>
      <c r="G67" s="154"/>
      <c r="H67" s="116"/>
      <c r="I67" s="730"/>
      <c r="J67" s="144"/>
      <c r="K67" s="116"/>
      <c r="L67" s="742"/>
      <c r="M67" s="124"/>
      <c r="N67" s="116"/>
      <c r="O67" s="754"/>
      <c r="P67" s="134"/>
      <c r="Q67" s="116"/>
      <c r="R67" s="766"/>
      <c r="S67" s="50"/>
      <c r="T67" s="116"/>
      <c r="U67" s="778"/>
      <c r="V67" s="50"/>
      <c r="W67" s="50">
        <f t="shared" si="1"/>
        <v>0</v>
      </c>
      <c r="X67" s="116"/>
      <c r="Y67" s="50">
        <f t="shared" si="0"/>
        <v>0</v>
      </c>
    </row>
    <row r="68" spans="1:25" ht="19.5" customHeight="1">
      <c r="A68" s="54">
        <v>4123</v>
      </c>
      <c r="B68" s="55" t="s">
        <v>91</v>
      </c>
      <c r="C68" s="50"/>
      <c r="D68" s="116"/>
      <c r="E68" s="116"/>
      <c r="F68" s="116"/>
      <c r="G68" s="154"/>
      <c r="H68" s="116"/>
      <c r="I68" s="730"/>
      <c r="J68" s="144"/>
      <c r="K68" s="116"/>
      <c r="L68" s="742"/>
      <c r="M68" s="124"/>
      <c r="N68" s="116"/>
      <c r="O68" s="754"/>
      <c r="P68" s="134"/>
      <c r="Q68" s="116"/>
      <c r="R68" s="766"/>
      <c r="S68" s="50"/>
      <c r="T68" s="116"/>
      <c r="U68" s="778"/>
      <c r="V68" s="50"/>
      <c r="W68" s="50">
        <f t="shared" si="1"/>
        <v>0</v>
      </c>
      <c r="X68" s="116"/>
      <c r="Y68" s="50">
        <f t="shared" si="0"/>
        <v>0</v>
      </c>
    </row>
    <row r="69" spans="1:25" ht="19.5" customHeight="1">
      <c r="A69" s="54">
        <v>4124</v>
      </c>
      <c r="B69" s="55" t="s">
        <v>92</v>
      </c>
      <c r="C69" s="50"/>
      <c r="D69" s="116"/>
      <c r="E69" s="116"/>
      <c r="F69" s="116"/>
      <c r="G69" s="154"/>
      <c r="H69" s="116"/>
      <c r="I69" s="730"/>
      <c r="J69" s="144"/>
      <c r="K69" s="116"/>
      <c r="L69" s="742"/>
      <c r="M69" s="124"/>
      <c r="N69" s="116"/>
      <c r="O69" s="754"/>
      <c r="P69" s="134"/>
      <c r="Q69" s="116"/>
      <c r="R69" s="766"/>
      <c r="S69" s="50"/>
      <c r="T69" s="116"/>
      <c r="U69" s="778"/>
      <c r="V69" s="50"/>
      <c r="W69" s="50">
        <f t="shared" si="1"/>
        <v>0</v>
      </c>
      <c r="X69" s="116"/>
      <c r="Y69" s="50">
        <f t="shared" si="0"/>
        <v>0</v>
      </c>
    </row>
    <row r="70" spans="1:25" ht="19.5" customHeight="1">
      <c r="A70" s="54">
        <v>4125</v>
      </c>
      <c r="B70" s="55" t="s">
        <v>93</v>
      </c>
      <c r="C70" s="50"/>
      <c r="D70" s="116"/>
      <c r="E70" s="116"/>
      <c r="F70" s="116"/>
      <c r="G70" s="154"/>
      <c r="H70" s="116"/>
      <c r="I70" s="730"/>
      <c r="J70" s="144"/>
      <c r="K70" s="116"/>
      <c r="L70" s="742"/>
      <c r="M70" s="124"/>
      <c r="N70" s="116"/>
      <c r="O70" s="754"/>
      <c r="P70" s="134"/>
      <c r="Q70" s="116"/>
      <c r="R70" s="766"/>
      <c r="S70" s="50"/>
      <c r="T70" s="116"/>
      <c r="U70" s="778"/>
      <c r="V70" s="50"/>
      <c r="W70" s="50">
        <f t="shared" si="1"/>
        <v>0</v>
      </c>
      <c r="X70" s="116"/>
      <c r="Y70" s="50">
        <f t="shared" si="0"/>
        <v>0</v>
      </c>
    </row>
    <row r="71" spans="1:25" ht="19.5" customHeight="1">
      <c r="A71" s="54">
        <v>4126</v>
      </c>
      <c r="B71" s="55" t="s">
        <v>94</v>
      </c>
      <c r="C71" s="50"/>
      <c r="D71" s="116"/>
      <c r="E71" s="116"/>
      <c r="F71" s="116"/>
      <c r="G71" s="154"/>
      <c r="H71" s="116"/>
      <c r="I71" s="730"/>
      <c r="J71" s="144"/>
      <c r="K71" s="116"/>
      <c r="L71" s="742"/>
      <c r="M71" s="124"/>
      <c r="N71" s="116"/>
      <c r="O71" s="754"/>
      <c r="P71" s="134"/>
      <c r="Q71" s="116"/>
      <c r="R71" s="766"/>
      <c r="S71" s="50"/>
      <c r="T71" s="116"/>
      <c r="U71" s="778"/>
      <c r="V71" s="50"/>
      <c r="W71" s="50">
        <f t="shared" si="1"/>
        <v>0</v>
      </c>
      <c r="X71" s="116"/>
      <c r="Y71" s="50">
        <f t="shared" si="0"/>
        <v>0</v>
      </c>
    </row>
    <row r="72" spans="1:25" s="42" customFormat="1" ht="24.75" customHeight="1">
      <c r="A72" s="49">
        <v>42</v>
      </c>
      <c r="B72" s="52" t="s">
        <v>95</v>
      </c>
      <c r="C72" s="53">
        <f>SUM(C73+C78+C87+C89+C94)</f>
        <v>0</v>
      </c>
      <c r="D72" s="112">
        <f>SUM(D73+D78+D87+D89+D94)</f>
        <v>0</v>
      </c>
      <c r="E72" s="112"/>
      <c r="F72" s="112">
        <f>SUM(F73+F78+F87+F89+F94)</f>
        <v>0</v>
      </c>
      <c r="G72" s="155">
        <f>SUM(G73+G78+G87+G89+G94)</f>
        <v>0</v>
      </c>
      <c r="H72" s="112"/>
      <c r="I72" s="731">
        <f>SUM(I73+I78+I87+I89+I94)</f>
        <v>0</v>
      </c>
      <c r="J72" s="145">
        <f>SUM(J73+J78+J87+J89+J94)</f>
        <v>0</v>
      </c>
      <c r="K72" s="112"/>
      <c r="L72" s="743">
        <f>SUM(L73+L78+L87+L89+L94)</f>
        <v>0</v>
      </c>
      <c r="M72" s="125">
        <f>SUM(M73+M78+M87+M89+M94)</f>
        <v>0</v>
      </c>
      <c r="N72" s="112"/>
      <c r="O72" s="755">
        <f>SUM(O73+O78+O87+O89+O94)</f>
        <v>0</v>
      </c>
      <c r="P72" s="135">
        <f>SUM(P73+P78+P87+P89+P94)</f>
        <v>0</v>
      </c>
      <c r="Q72" s="112"/>
      <c r="R72" s="767">
        <f>SUM(R73+R78+R87+R89+R94)</f>
        <v>0</v>
      </c>
      <c r="S72" s="53">
        <f>SUM(S73+S78+S87+S89+S94)</f>
        <v>0</v>
      </c>
      <c r="T72" s="112"/>
      <c r="U72" s="779">
        <f>SUM(U73+U78+U87+U89+U94)</f>
        <v>0</v>
      </c>
      <c r="V72" s="53">
        <f>SUM(V73+V78+V87+V89+V94)</f>
        <v>0</v>
      </c>
      <c r="W72" s="50">
        <f t="shared" si="1"/>
        <v>0</v>
      </c>
      <c r="X72" s="112"/>
      <c r="Y72" s="50">
        <f aca="true" t="shared" si="5" ref="Y72:Y135">F72+I72+L72+O72+R72+U72</f>
        <v>0</v>
      </c>
    </row>
    <row r="73" spans="1:25" s="42" customFormat="1" ht="19.5" customHeight="1">
      <c r="A73" s="49">
        <v>421</v>
      </c>
      <c r="B73" s="52" t="s">
        <v>96</v>
      </c>
      <c r="C73" s="53">
        <f>SUM(C74:C77)</f>
        <v>0</v>
      </c>
      <c r="D73" s="112">
        <f>SUM(D74:D77)</f>
        <v>0</v>
      </c>
      <c r="E73" s="714" t="e">
        <f>(F73/D73)*100</f>
        <v>#DIV/0!</v>
      </c>
      <c r="F73" s="112">
        <f>SUM(F74:F77)</f>
        <v>0</v>
      </c>
      <c r="G73" s="155">
        <f>SUM(G74:G77)</f>
        <v>0</v>
      </c>
      <c r="H73" s="714" t="e">
        <f>(I73/G73)*100</f>
        <v>#DIV/0!</v>
      </c>
      <c r="I73" s="731">
        <f>SUM(I74:I77)</f>
        <v>0</v>
      </c>
      <c r="J73" s="145">
        <f>SUM(J74:J77)</f>
        <v>0</v>
      </c>
      <c r="K73" s="714" t="e">
        <f>(L73/J73)*100</f>
        <v>#DIV/0!</v>
      </c>
      <c r="L73" s="743">
        <f>SUM(L74:L77)</f>
        <v>0</v>
      </c>
      <c r="M73" s="125">
        <f>SUM(M74:M77)</f>
        <v>0</v>
      </c>
      <c r="N73" s="714" t="e">
        <f>(O73/M73)*100</f>
        <v>#DIV/0!</v>
      </c>
      <c r="O73" s="755">
        <f>SUM(O74:O77)</f>
        <v>0</v>
      </c>
      <c r="P73" s="135">
        <f>SUM(P74:P77)</f>
        <v>0</v>
      </c>
      <c r="Q73" s="714" t="e">
        <f>(R73/P73)*100</f>
        <v>#DIV/0!</v>
      </c>
      <c r="R73" s="767">
        <f>SUM(R74:R77)</f>
        <v>0</v>
      </c>
      <c r="S73" s="53">
        <f>SUM(S74:S77)</f>
        <v>0</v>
      </c>
      <c r="T73" s="714" t="e">
        <f>(U73/S73)*100</f>
        <v>#DIV/0!</v>
      </c>
      <c r="U73" s="779">
        <f>SUM(U74:U77)</f>
        <v>0</v>
      </c>
      <c r="V73" s="53">
        <f>SUM(V74:V77)</f>
        <v>0</v>
      </c>
      <c r="W73" s="50">
        <f aca="true" t="shared" si="6" ref="W73:W136">D73+G73+J73+M73+P73+S73+V73</f>
        <v>0</v>
      </c>
      <c r="X73" s="714" t="e">
        <f>(Y73/W73)*100</f>
        <v>#DIV/0!</v>
      </c>
      <c r="Y73" s="51">
        <f t="shared" si="5"/>
        <v>0</v>
      </c>
    </row>
    <row r="74" spans="1:25" ht="19.5" customHeight="1">
      <c r="A74" s="54">
        <v>4211</v>
      </c>
      <c r="B74" s="55" t="s">
        <v>97</v>
      </c>
      <c r="C74" s="50"/>
      <c r="D74" s="116"/>
      <c r="E74" s="116"/>
      <c r="F74" s="116"/>
      <c r="G74" s="154"/>
      <c r="H74" s="116"/>
      <c r="I74" s="730"/>
      <c r="J74" s="144"/>
      <c r="K74" s="116"/>
      <c r="L74" s="742"/>
      <c r="M74" s="124"/>
      <c r="N74" s="116"/>
      <c r="O74" s="754"/>
      <c r="P74" s="134"/>
      <c r="Q74" s="116"/>
      <c r="R74" s="766"/>
      <c r="S74" s="50"/>
      <c r="T74" s="116"/>
      <c r="U74" s="778"/>
      <c r="V74" s="50"/>
      <c r="W74" s="50">
        <f t="shared" si="6"/>
        <v>0</v>
      </c>
      <c r="X74" s="116"/>
      <c r="Y74" s="50">
        <f t="shared" si="5"/>
        <v>0</v>
      </c>
    </row>
    <row r="75" spans="1:25" ht="19.5" customHeight="1">
      <c r="A75" s="54">
        <v>4212</v>
      </c>
      <c r="B75" s="55" t="s">
        <v>98</v>
      </c>
      <c r="C75" s="50"/>
      <c r="D75" s="116"/>
      <c r="E75" s="116"/>
      <c r="F75" s="116"/>
      <c r="G75" s="154"/>
      <c r="H75" s="116"/>
      <c r="I75" s="730"/>
      <c r="J75" s="144"/>
      <c r="K75" s="116"/>
      <c r="L75" s="742"/>
      <c r="M75" s="124"/>
      <c r="N75" s="116"/>
      <c r="O75" s="754"/>
      <c r="P75" s="134"/>
      <c r="Q75" s="116"/>
      <c r="R75" s="766"/>
      <c r="S75" s="50"/>
      <c r="T75" s="116"/>
      <c r="U75" s="778"/>
      <c r="V75" s="50"/>
      <c r="W75" s="50">
        <f t="shared" si="6"/>
        <v>0</v>
      </c>
      <c r="X75" s="116"/>
      <c r="Y75" s="50">
        <f t="shared" si="5"/>
        <v>0</v>
      </c>
    </row>
    <row r="76" spans="1:25" ht="19.5" customHeight="1">
      <c r="A76" s="54">
        <v>4213</v>
      </c>
      <c r="B76" s="55" t="s">
        <v>99</v>
      </c>
      <c r="C76" s="50"/>
      <c r="D76" s="116"/>
      <c r="E76" s="116"/>
      <c r="F76" s="116"/>
      <c r="G76" s="154"/>
      <c r="H76" s="116"/>
      <c r="I76" s="730"/>
      <c r="J76" s="144"/>
      <c r="K76" s="116"/>
      <c r="L76" s="742"/>
      <c r="M76" s="124"/>
      <c r="N76" s="116"/>
      <c r="O76" s="754"/>
      <c r="P76" s="134"/>
      <c r="Q76" s="116"/>
      <c r="R76" s="766"/>
      <c r="S76" s="50"/>
      <c r="T76" s="116"/>
      <c r="U76" s="778"/>
      <c r="V76" s="50"/>
      <c r="W76" s="50">
        <f t="shared" si="6"/>
        <v>0</v>
      </c>
      <c r="X76" s="116"/>
      <c r="Y76" s="50">
        <f t="shared" si="5"/>
        <v>0</v>
      </c>
    </row>
    <row r="77" spans="1:25" ht="19.5" customHeight="1">
      <c r="A77" s="54">
        <v>4214</v>
      </c>
      <c r="B77" s="55" t="s">
        <v>100</v>
      </c>
      <c r="C77" s="50"/>
      <c r="D77" s="116"/>
      <c r="E77" s="116"/>
      <c r="F77" s="116"/>
      <c r="G77" s="154"/>
      <c r="H77" s="116"/>
      <c r="I77" s="730"/>
      <c r="J77" s="144"/>
      <c r="K77" s="116"/>
      <c r="L77" s="742"/>
      <c r="M77" s="124"/>
      <c r="N77" s="116"/>
      <c r="O77" s="754"/>
      <c r="P77" s="134"/>
      <c r="Q77" s="116"/>
      <c r="R77" s="766"/>
      <c r="S77" s="50"/>
      <c r="T77" s="116"/>
      <c r="U77" s="778"/>
      <c r="V77" s="50"/>
      <c r="W77" s="50">
        <f t="shared" si="6"/>
        <v>0</v>
      </c>
      <c r="X77" s="116"/>
      <c r="Y77" s="50">
        <f t="shared" si="5"/>
        <v>0</v>
      </c>
    </row>
    <row r="78" spans="1:25" s="42" customFormat="1" ht="19.5" customHeight="1">
      <c r="A78" s="49">
        <v>422</v>
      </c>
      <c r="B78" s="52" t="s">
        <v>101</v>
      </c>
      <c r="C78" s="53">
        <f>SUM(C79:C86)</f>
        <v>0</v>
      </c>
      <c r="D78" s="112">
        <f>SUM(D79:D86)</f>
        <v>0</v>
      </c>
      <c r="E78" s="714" t="e">
        <f>(F78/D78)*100</f>
        <v>#DIV/0!</v>
      </c>
      <c r="F78" s="112">
        <f>SUM(F79:F86)</f>
        <v>0</v>
      </c>
      <c r="G78" s="155">
        <f>SUM(G79:G86)</f>
        <v>0</v>
      </c>
      <c r="H78" s="714" t="e">
        <f>(I78/G78)*100</f>
        <v>#DIV/0!</v>
      </c>
      <c r="I78" s="731">
        <f>SUM(I79:I86)</f>
        <v>0</v>
      </c>
      <c r="J78" s="145">
        <f>SUM(J79:J86)</f>
        <v>0</v>
      </c>
      <c r="K78" s="714" t="e">
        <f>(L78/J78)*100</f>
        <v>#DIV/0!</v>
      </c>
      <c r="L78" s="743">
        <f>SUM(L79:L86)</f>
        <v>0</v>
      </c>
      <c r="M78" s="125">
        <f>SUM(M79:M86)</f>
        <v>0</v>
      </c>
      <c r="N78" s="714" t="e">
        <f>(O78/M78)*100</f>
        <v>#DIV/0!</v>
      </c>
      <c r="O78" s="755">
        <f>SUM(O79:O86)</f>
        <v>0</v>
      </c>
      <c r="P78" s="135">
        <f>SUM(P79:P86)</f>
        <v>0</v>
      </c>
      <c r="Q78" s="714" t="e">
        <f>(R78/P78)*100</f>
        <v>#DIV/0!</v>
      </c>
      <c r="R78" s="767">
        <f>SUM(R79:R86)</f>
        <v>0</v>
      </c>
      <c r="S78" s="53">
        <f>SUM(S79:S86)</f>
        <v>0</v>
      </c>
      <c r="T78" s="714" t="e">
        <f>(U78/S78)*100</f>
        <v>#DIV/0!</v>
      </c>
      <c r="U78" s="779">
        <f>SUM(U79:U86)</f>
        <v>0</v>
      </c>
      <c r="V78" s="53">
        <f>SUM(V79:V86)</f>
        <v>0</v>
      </c>
      <c r="W78" s="50">
        <f t="shared" si="6"/>
        <v>0</v>
      </c>
      <c r="X78" s="714" t="e">
        <f>(Y78/W78)*100</f>
        <v>#DIV/0!</v>
      </c>
      <c r="Y78" s="51">
        <f t="shared" si="5"/>
        <v>0</v>
      </c>
    </row>
    <row r="79" spans="1:25" ht="19.5" customHeight="1">
      <c r="A79" s="54">
        <v>4221</v>
      </c>
      <c r="B79" s="55" t="s">
        <v>102</v>
      </c>
      <c r="C79" s="50"/>
      <c r="D79" s="116"/>
      <c r="E79" s="116"/>
      <c r="F79" s="116"/>
      <c r="G79" s="154"/>
      <c r="H79" s="116"/>
      <c r="I79" s="730"/>
      <c r="J79" s="144"/>
      <c r="K79" s="116"/>
      <c r="L79" s="742"/>
      <c r="M79" s="124"/>
      <c r="N79" s="116"/>
      <c r="O79" s="754"/>
      <c r="P79" s="134"/>
      <c r="Q79" s="116"/>
      <c r="R79" s="766"/>
      <c r="S79" s="50"/>
      <c r="T79" s="116"/>
      <c r="U79" s="778"/>
      <c r="V79" s="50"/>
      <c r="W79" s="50">
        <f t="shared" si="6"/>
        <v>0</v>
      </c>
      <c r="X79" s="116"/>
      <c r="Y79" s="50">
        <f t="shared" si="5"/>
        <v>0</v>
      </c>
    </row>
    <row r="80" spans="1:25" ht="19.5" customHeight="1">
      <c r="A80" s="54">
        <v>4222</v>
      </c>
      <c r="B80" s="55" t="s">
        <v>103</v>
      </c>
      <c r="C80" s="50"/>
      <c r="D80" s="116"/>
      <c r="E80" s="116"/>
      <c r="F80" s="116"/>
      <c r="G80" s="154"/>
      <c r="H80" s="116"/>
      <c r="I80" s="730"/>
      <c r="J80" s="144"/>
      <c r="K80" s="116"/>
      <c r="L80" s="742"/>
      <c r="M80" s="124"/>
      <c r="N80" s="116"/>
      <c r="O80" s="754"/>
      <c r="P80" s="134"/>
      <c r="Q80" s="116"/>
      <c r="R80" s="766"/>
      <c r="S80" s="50"/>
      <c r="T80" s="116"/>
      <c r="U80" s="778"/>
      <c r="V80" s="50"/>
      <c r="W80" s="50">
        <f t="shared" si="6"/>
        <v>0</v>
      </c>
      <c r="X80" s="116"/>
      <c r="Y80" s="50">
        <f t="shared" si="5"/>
        <v>0</v>
      </c>
    </row>
    <row r="81" spans="1:25" ht="19.5" customHeight="1">
      <c r="A81" s="54">
        <v>4223</v>
      </c>
      <c r="B81" s="55" t="s">
        <v>104</v>
      </c>
      <c r="C81" s="50"/>
      <c r="D81" s="116"/>
      <c r="E81" s="116"/>
      <c r="F81" s="116"/>
      <c r="G81" s="154"/>
      <c r="H81" s="116"/>
      <c r="I81" s="730"/>
      <c r="J81" s="144"/>
      <c r="K81" s="116"/>
      <c r="L81" s="742"/>
      <c r="M81" s="124"/>
      <c r="N81" s="116"/>
      <c r="O81" s="754"/>
      <c r="P81" s="134"/>
      <c r="Q81" s="116"/>
      <c r="R81" s="766"/>
      <c r="S81" s="50"/>
      <c r="T81" s="116"/>
      <c r="U81" s="778"/>
      <c r="V81" s="50"/>
      <c r="W81" s="50">
        <f t="shared" si="6"/>
        <v>0</v>
      </c>
      <c r="X81" s="116"/>
      <c r="Y81" s="50">
        <f t="shared" si="5"/>
        <v>0</v>
      </c>
    </row>
    <row r="82" spans="1:25" ht="19.5" customHeight="1">
      <c r="A82" s="54">
        <v>4224</v>
      </c>
      <c r="B82" s="55" t="s">
        <v>105</v>
      </c>
      <c r="C82" s="50"/>
      <c r="D82" s="116"/>
      <c r="E82" s="116"/>
      <c r="F82" s="116"/>
      <c r="G82" s="154"/>
      <c r="H82" s="116"/>
      <c r="I82" s="730"/>
      <c r="J82" s="144"/>
      <c r="K82" s="116"/>
      <c r="L82" s="742"/>
      <c r="M82" s="124"/>
      <c r="N82" s="116"/>
      <c r="O82" s="754"/>
      <c r="P82" s="134"/>
      <c r="Q82" s="116"/>
      <c r="R82" s="766"/>
      <c r="S82" s="50"/>
      <c r="T82" s="116"/>
      <c r="U82" s="778"/>
      <c r="V82" s="50"/>
      <c r="W82" s="50">
        <f t="shared" si="6"/>
        <v>0</v>
      </c>
      <c r="X82" s="116"/>
      <c r="Y82" s="50">
        <f t="shared" si="5"/>
        <v>0</v>
      </c>
    </row>
    <row r="83" spans="1:25" ht="19.5" customHeight="1">
      <c r="A83" s="54">
        <v>4225</v>
      </c>
      <c r="B83" s="55" t="s">
        <v>106</v>
      </c>
      <c r="C83" s="50"/>
      <c r="D83" s="116"/>
      <c r="E83" s="116"/>
      <c r="F83" s="116"/>
      <c r="G83" s="154"/>
      <c r="H83" s="116"/>
      <c r="I83" s="730"/>
      <c r="J83" s="144"/>
      <c r="K83" s="116"/>
      <c r="L83" s="742"/>
      <c r="M83" s="124"/>
      <c r="N83" s="116"/>
      <c r="O83" s="754"/>
      <c r="P83" s="134"/>
      <c r="Q83" s="116"/>
      <c r="R83" s="766"/>
      <c r="S83" s="50"/>
      <c r="T83" s="116"/>
      <c r="U83" s="778"/>
      <c r="V83" s="50"/>
      <c r="W83" s="50">
        <f t="shared" si="6"/>
        <v>0</v>
      </c>
      <c r="X83" s="116"/>
      <c r="Y83" s="50">
        <f t="shared" si="5"/>
        <v>0</v>
      </c>
    </row>
    <row r="84" spans="1:25" ht="19.5" customHeight="1">
      <c r="A84" s="54">
        <v>4226</v>
      </c>
      <c r="B84" s="55" t="s">
        <v>107</v>
      </c>
      <c r="C84" s="50"/>
      <c r="D84" s="116"/>
      <c r="E84" s="116"/>
      <c r="F84" s="116"/>
      <c r="G84" s="154"/>
      <c r="H84" s="116"/>
      <c r="I84" s="730"/>
      <c r="J84" s="144"/>
      <c r="K84" s="116"/>
      <c r="L84" s="742"/>
      <c r="M84" s="124"/>
      <c r="N84" s="116"/>
      <c r="O84" s="754"/>
      <c r="P84" s="134"/>
      <c r="Q84" s="116"/>
      <c r="R84" s="766"/>
      <c r="S84" s="50"/>
      <c r="T84" s="116"/>
      <c r="U84" s="778"/>
      <c r="V84" s="50"/>
      <c r="W84" s="50">
        <f t="shared" si="6"/>
        <v>0</v>
      </c>
      <c r="X84" s="116"/>
      <c r="Y84" s="50">
        <f t="shared" si="5"/>
        <v>0</v>
      </c>
    </row>
    <row r="85" spans="1:25" ht="25.5" customHeight="1">
      <c r="A85" s="54">
        <v>4227</v>
      </c>
      <c r="B85" s="55" t="s">
        <v>108</v>
      </c>
      <c r="C85" s="50"/>
      <c r="D85" s="116"/>
      <c r="E85" s="116"/>
      <c r="F85" s="116"/>
      <c r="G85" s="154"/>
      <c r="H85" s="116"/>
      <c r="I85" s="730"/>
      <c r="J85" s="144"/>
      <c r="K85" s="116"/>
      <c r="L85" s="742"/>
      <c r="M85" s="124"/>
      <c r="N85" s="116"/>
      <c r="O85" s="754"/>
      <c r="P85" s="134"/>
      <c r="Q85" s="116"/>
      <c r="R85" s="766"/>
      <c r="S85" s="50"/>
      <c r="T85" s="116"/>
      <c r="U85" s="778"/>
      <c r="V85" s="50"/>
      <c r="W85" s="50">
        <f t="shared" si="6"/>
        <v>0</v>
      </c>
      <c r="X85" s="116"/>
      <c r="Y85" s="50">
        <f t="shared" si="5"/>
        <v>0</v>
      </c>
    </row>
    <row r="86" spans="1:25" ht="19.5" customHeight="1">
      <c r="A86" s="54">
        <v>4228</v>
      </c>
      <c r="B86" s="55" t="s">
        <v>109</v>
      </c>
      <c r="C86" s="50"/>
      <c r="D86" s="116"/>
      <c r="E86" s="116"/>
      <c r="F86" s="116"/>
      <c r="G86" s="154"/>
      <c r="H86" s="116"/>
      <c r="I86" s="730"/>
      <c r="J86" s="144"/>
      <c r="K86" s="116"/>
      <c r="L86" s="742"/>
      <c r="M86" s="124"/>
      <c r="N86" s="116"/>
      <c r="O86" s="754"/>
      <c r="P86" s="134"/>
      <c r="Q86" s="116"/>
      <c r="R86" s="766"/>
      <c r="S86" s="50"/>
      <c r="T86" s="116"/>
      <c r="U86" s="778"/>
      <c r="V86" s="50"/>
      <c r="W86" s="50">
        <f t="shared" si="6"/>
        <v>0</v>
      </c>
      <c r="X86" s="116"/>
      <c r="Y86" s="50">
        <f t="shared" si="5"/>
        <v>0</v>
      </c>
    </row>
    <row r="87" spans="1:25" s="42" customFormat="1" ht="19.5" customHeight="1">
      <c r="A87" s="49">
        <v>423</v>
      </c>
      <c r="B87" s="52" t="s">
        <v>110</v>
      </c>
      <c r="C87" s="53">
        <f>SUM(C88)</f>
        <v>0</v>
      </c>
      <c r="D87" s="112">
        <f aca="true" t="shared" si="7" ref="D87:V87">SUM(D88)</f>
        <v>0</v>
      </c>
      <c r="E87" s="714" t="e">
        <f>(F87/D87)*100</f>
        <v>#DIV/0!</v>
      </c>
      <c r="F87" s="112">
        <f t="shared" si="7"/>
        <v>0</v>
      </c>
      <c r="G87" s="155">
        <f t="shared" si="7"/>
        <v>0</v>
      </c>
      <c r="H87" s="714" t="e">
        <f>(I87/G87)*100</f>
        <v>#DIV/0!</v>
      </c>
      <c r="I87" s="731">
        <f t="shared" si="7"/>
        <v>0</v>
      </c>
      <c r="J87" s="145">
        <f t="shared" si="7"/>
        <v>0</v>
      </c>
      <c r="K87" s="714" t="e">
        <f>(L87/J87)*100</f>
        <v>#DIV/0!</v>
      </c>
      <c r="L87" s="743">
        <f t="shared" si="7"/>
        <v>0</v>
      </c>
      <c r="M87" s="125">
        <f t="shared" si="7"/>
        <v>0</v>
      </c>
      <c r="N87" s="714" t="e">
        <f>(O87/M87)*100</f>
        <v>#DIV/0!</v>
      </c>
      <c r="O87" s="755">
        <f t="shared" si="7"/>
        <v>0</v>
      </c>
      <c r="P87" s="135">
        <f t="shared" si="7"/>
        <v>0</v>
      </c>
      <c r="Q87" s="714" t="e">
        <f>(R87/P87)*100</f>
        <v>#DIV/0!</v>
      </c>
      <c r="R87" s="767">
        <f t="shared" si="7"/>
        <v>0</v>
      </c>
      <c r="S87" s="53">
        <f t="shared" si="7"/>
        <v>0</v>
      </c>
      <c r="T87" s="714" t="e">
        <f>(U87/S87)*100</f>
        <v>#DIV/0!</v>
      </c>
      <c r="U87" s="779">
        <f t="shared" si="7"/>
        <v>0</v>
      </c>
      <c r="V87" s="53">
        <f t="shared" si="7"/>
        <v>0</v>
      </c>
      <c r="W87" s="50">
        <f t="shared" si="6"/>
        <v>0</v>
      </c>
      <c r="X87" s="714" t="e">
        <f>(Y87/W87)*100</f>
        <v>#DIV/0!</v>
      </c>
      <c r="Y87" s="51">
        <f t="shared" si="5"/>
        <v>0</v>
      </c>
    </row>
    <row r="88" spans="1:25" ht="19.5" customHeight="1">
      <c r="A88" s="54">
        <v>4231</v>
      </c>
      <c r="B88" s="55" t="s">
        <v>111</v>
      </c>
      <c r="C88" s="50"/>
      <c r="D88" s="116"/>
      <c r="E88" s="116"/>
      <c r="F88" s="116"/>
      <c r="G88" s="154"/>
      <c r="H88" s="116"/>
      <c r="I88" s="730"/>
      <c r="J88" s="144"/>
      <c r="K88" s="116"/>
      <c r="L88" s="742"/>
      <c r="M88" s="124"/>
      <c r="N88" s="116"/>
      <c r="O88" s="754"/>
      <c r="P88" s="134"/>
      <c r="Q88" s="116"/>
      <c r="R88" s="766"/>
      <c r="S88" s="50"/>
      <c r="T88" s="116"/>
      <c r="U88" s="778"/>
      <c r="V88" s="50"/>
      <c r="W88" s="50">
        <f t="shared" si="6"/>
        <v>0</v>
      </c>
      <c r="X88" s="116"/>
      <c r="Y88" s="50">
        <f t="shared" si="5"/>
        <v>0</v>
      </c>
    </row>
    <row r="89" spans="1:25" s="42" customFormat="1" ht="26.25" customHeight="1">
      <c r="A89" s="49">
        <v>424</v>
      </c>
      <c r="B89" s="52" t="s">
        <v>112</v>
      </c>
      <c r="C89" s="53">
        <f>SUM(C90:C93)</f>
        <v>0</v>
      </c>
      <c r="D89" s="112">
        <f>SUM(D90:D93)</f>
        <v>0</v>
      </c>
      <c r="E89" s="714" t="e">
        <f>(F89/D89)*100</f>
        <v>#DIV/0!</v>
      </c>
      <c r="F89" s="112">
        <f>SUM(F90:F93)</f>
        <v>0</v>
      </c>
      <c r="G89" s="155">
        <f>SUM(G90:G93)</f>
        <v>0</v>
      </c>
      <c r="H89" s="714" t="e">
        <f>(I89/G89)*100</f>
        <v>#DIV/0!</v>
      </c>
      <c r="I89" s="731">
        <f>SUM(I90:I93)</f>
        <v>0</v>
      </c>
      <c r="J89" s="145">
        <f>SUM(J90:J93)</f>
        <v>0</v>
      </c>
      <c r="K89" s="714" t="e">
        <f>(L89/J89)*100</f>
        <v>#DIV/0!</v>
      </c>
      <c r="L89" s="743">
        <f>SUM(L90:L93)</f>
        <v>0</v>
      </c>
      <c r="M89" s="125">
        <f>SUM(M90:M93)</f>
        <v>0</v>
      </c>
      <c r="N89" s="714" t="e">
        <f>(O89/M89)*100</f>
        <v>#DIV/0!</v>
      </c>
      <c r="O89" s="755">
        <f>SUM(O90:O93)</f>
        <v>0</v>
      </c>
      <c r="P89" s="135">
        <f>SUM(P90:P93)</f>
        <v>0</v>
      </c>
      <c r="Q89" s="714" t="e">
        <f>(R89/P89)*100</f>
        <v>#DIV/0!</v>
      </c>
      <c r="R89" s="767">
        <f>SUM(R90:R93)</f>
        <v>0</v>
      </c>
      <c r="S89" s="53">
        <f>SUM(S90:S93)</f>
        <v>0</v>
      </c>
      <c r="T89" s="714" t="e">
        <f>(U89/S89)*100</f>
        <v>#DIV/0!</v>
      </c>
      <c r="U89" s="779">
        <f>SUM(U90:U93)</f>
        <v>0</v>
      </c>
      <c r="V89" s="53">
        <f>SUM(V90:V93)</f>
        <v>0</v>
      </c>
      <c r="W89" s="50">
        <f t="shared" si="6"/>
        <v>0</v>
      </c>
      <c r="X89" s="714" t="e">
        <f>(Y89/W89)*100</f>
        <v>#DIV/0!</v>
      </c>
      <c r="Y89" s="51">
        <f t="shared" si="5"/>
        <v>0</v>
      </c>
    </row>
    <row r="90" spans="1:25" ht="19.5" customHeight="1">
      <c r="A90" s="54">
        <v>4241</v>
      </c>
      <c r="B90" s="55" t="s">
        <v>113</v>
      </c>
      <c r="C90" s="50"/>
      <c r="D90" s="116"/>
      <c r="E90" s="116"/>
      <c r="F90" s="116"/>
      <c r="G90" s="154"/>
      <c r="H90" s="116"/>
      <c r="I90" s="730"/>
      <c r="J90" s="144"/>
      <c r="K90" s="116"/>
      <c r="L90" s="742"/>
      <c r="M90" s="124"/>
      <c r="N90" s="116"/>
      <c r="O90" s="754"/>
      <c r="P90" s="134"/>
      <c r="Q90" s="116"/>
      <c r="R90" s="766"/>
      <c r="S90" s="50"/>
      <c r="T90" s="116"/>
      <c r="U90" s="778"/>
      <c r="V90" s="50"/>
      <c r="W90" s="50">
        <f t="shared" si="6"/>
        <v>0</v>
      </c>
      <c r="X90" s="116"/>
      <c r="Y90" s="166">
        <f t="shared" si="5"/>
        <v>0</v>
      </c>
    </row>
    <row r="91" spans="1:25" s="42" customFormat="1" ht="19.5" customHeight="1">
      <c r="A91" s="54">
        <v>4242</v>
      </c>
      <c r="B91" s="55" t="s">
        <v>114</v>
      </c>
      <c r="C91" s="50"/>
      <c r="D91" s="112"/>
      <c r="E91" s="112"/>
      <c r="F91" s="112"/>
      <c r="G91" s="155"/>
      <c r="H91" s="112"/>
      <c r="I91" s="731"/>
      <c r="J91" s="145"/>
      <c r="K91" s="112"/>
      <c r="L91" s="743"/>
      <c r="M91" s="125"/>
      <c r="N91" s="112"/>
      <c r="O91" s="755"/>
      <c r="P91" s="135"/>
      <c r="Q91" s="112"/>
      <c r="R91" s="767"/>
      <c r="S91" s="53"/>
      <c r="T91" s="112"/>
      <c r="U91" s="779"/>
      <c r="V91" s="53"/>
      <c r="W91" s="50">
        <f t="shared" si="6"/>
        <v>0</v>
      </c>
      <c r="X91" s="112"/>
      <c r="Y91" s="50">
        <f t="shared" si="5"/>
        <v>0</v>
      </c>
    </row>
    <row r="92" spans="1:25" ht="25.5" customHeight="1">
      <c r="A92" s="54">
        <v>4243</v>
      </c>
      <c r="B92" s="55" t="s">
        <v>115</v>
      </c>
      <c r="C92" s="50"/>
      <c r="D92" s="116"/>
      <c r="E92" s="116"/>
      <c r="F92" s="116"/>
      <c r="G92" s="154"/>
      <c r="H92" s="116"/>
      <c r="I92" s="730"/>
      <c r="J92" s="144"/>
      <c r="K92" s="116"/>
      <c r="L92" s="742"/>
      <c r="M92" s="124"/>
      <c r="N92" s="116"/>
      <c r="O92" s="754"/>
      <c r="P92" s="134"/>
      <c r="Q92" s="116"/>
      <c r="R92" s="766"/>
      <c r="S92" s="50"/>
      <c r="T92" s="116"/>
      <c r="U92" s="778"/>
      <c r="V92" s="50"/>
      <c r="W92" s="50">
        <f t="shared" si="6"/>
        <v>0</v>
      </c>
      <c r="X92" s="116"/>
      <c r="Y92" s="50">
        <f t="shared" si="5"/>
        <v>0</v>
      </c>
    </row>
    <row r="93" spans="1:25" ht="19.5" customHeight="1">
      <c r="A93" s="54">
        <v>4244</v>
      </c>
      <c r="B93" s="55" t="s">
        <v>116</v>
      </c>
      <c r="C93" s="50"/>
      <c r="D93" s="116"/>
      <c r="E93" s="116"/>
      <c r="F93" s="116"/>
      <c r="G93" s="154"/>
      <c r="H93" s="116"/>
      <c r="I93" s="730"/>
      <c r="J93" s="144"/>
      <c r="K93" s="116"/>
      <c r="L93" s="742"/>
      <c r="M93" s="124"/>
      <c r="N93" s="116"/>
      <c r="O93" s="754"/>
      <c r="P93" s="134"/>
      <c r="Q93" s="116"/>
      <c r="R93" s="766"/>
      <c r="S93" s="50"/>
      <c r="T93" s="116"/>
      <c r="U93" s="778"/>
      <c r="V93" s="50"/>
      <c r="W93" s="50">
        <f t="shared" si="6"/>
        <v>0</v>
      </c>
      <c r="X93" s="116"/>
      <c r="Y93" s="50">
        <f t="shared" si="5"/>
        <v>0</v>
      </c>
    </row>
    <row r="94" spans="1:25" s="42" customFormat="1" ht="19.5" customHeight="1">
      <c r="A94" s="49">
        <v>425</v>
      </c>
      <c r="B94" s="52" t="s">
        <v>117</v>
      </c>
      <c r="C94" s="53">
        <f>SUM(C95:C96)</f>
        <v>0</v>
      </c>
      <c r="D94" s="112">
        <f>SUM(D95:D96)</f>
        <v>0</v>
      </c>
      <c r="E94" s="714" t="e">
        <f>(F94/D94)*100</f>
        <v>#DIV/0!</v>
      </c>
      <c r="F94" s="112">
        <f>SUM(F95:F96)</f>
        <v>0</v>
      </c>
      <c r="G94" s="155">
        <f>SUM(G95:G96)</f>
        <v>0</v>
      </c>
      <c r="H94" s="714" t="e">
        <f>(I94/G94)*100</f>
        <v>#DIV/0!</v>
      </c>
      <c r="I94" s="731">
        <f>SUM(I95:I96)</f>
        <v>0</v>
      </c>
      <c r="J94" s="145">
        <f>SUM(J95:J96)</f>
        <v>0</v>
      </c>
      <c r="K94" s="714" t="e">
        <f>(L94/J94)*100</f>
        <v>#DIV/0!</v>
      </c>
      <c r="L94" s="743">
        <f>SUM(L95:L96)</f>
        <v>0</v>
      </c>
      <c r="M94" s="125">
        <f>SUM(M95:M96)</f>
        <v>0</v>
      </c>
      <c r="N94" s="714" t="e">
        <f>(O94/M94)*100</f>
        <v>#DIV/0!</v>
      </c>
      <c r="O94" s="755">
        <f>SUM(O95:O96)</f>
        <v>0</v>
      </c>
      <c r="P94" s="135">
        <f>SUM(P95:P96)</f>
        <v>0</v>
      </c>
      <c r="Q94" s="714" t="e">
        <f>(R94/P94)*100</f>
        <v>#DIV/0!</v>
      </c>
      <c r="R94" s="767">
        <f>SUM(R95:R96)</f>
        <v>0</v>
      </c>
      <c r="S94" s="53">
        <f>SUM(S95:S96)</f>
        <v>0</v>
      </c>
      <c r="T94" s="714" t="e">
        <f>(U94/S94)*100</f>
        <v>#DIV/0!</v>
      </c>
      <c r="U94" s="779">
        <f>SUM(U95:U96)</f>
        <v>0</v>
      </c>
      <c r="V94" s="53">
        <f>SUM(V95:V96)</f>
        <v>0</v>
      </c>
      <c r="W94" s="50">
        <f t="shared" si="6"/>
        <v>0</v>
      </c>
      <c r="X94" s="714" t="e">
        <f>(Y94/W94)*100</f>
        <v>#DIV/0!</v>
      </c>
      <c r="Y94" s="51">
        <f t="shared" si="5"/>
        <v>0</v>
      </c>
    </row>
    <row r="95" spans="1:25" ht="19.5" customHeight="1">
      <c r="A95" s="54">
        <v>4251</v>
      </c>
      <c r="B95" s="55" t="s">
        <v>118</v>
      </c>
      <c r="C95" s="50"/>
      <c r="D95" s="116"/>
      <c r="E95" s="116"/>
      <c r="F95" s="116"/>
      <c r="G95" s="154"/>
      <c r="H95" s="116"/>
      <c r="I95" s="730"/>
      <c r="J95" s="144"/>
      <c r="K95" s="116"/>
      <c r="L95" s="742"/>
      <c r="M95" s="124"/>
      <c r="N95" s="116"/>
      <c r="O95" s="754"/>
      <c r="P95" s="134"/>
      <c r="Q95" s="116"/>
      <c r="R95" s="766"/>
      <c r="S95" s="50"/>
      <c r="T95" s="116"/>
      <c r="U95" s="778"/>
      <c r="V95" s="50"/>
      <c r="W95" s="50">
        <f t="shared" si="6"/>
        <v>0</v>
      </c>
      <c r="X95" s="116"/>
      <c r="Y95" s="50">
        <f t="shared" si="5"/>
        <v>0</v>
      </c>
    </row>
    <row r="96" spans="1:25" ht="19.5" customHeight="1">
      <c r="A96" s="54">
        <v>4252</v>
      </c>
      <c r="B96" s="55" t="s">
        <v>119</v>
      </c>
      <c r="C96" s="50"/>
      <c r="D96" s="116"/>
      <c r="E96" s="116"/>
      <c r="F96" s="116"/>
      <c r="G96" s="154"/>
      <c r="H96" s="116"/>
      <c r="I96" s="730"/>
      <c r="J96" s="144"/>
      <c r="K96" s="116"/>
      <c r="L96" s="742"/>
      <c r="M96" s="124"/>
      <c r="N96" s="116"/>
      <c r="O96" s="754"/>
      <c r="P96" s="134"/>
      <c r="Q96" s="116"/>
      <c r="R96" s="766"/>
      <c r="S96" s="50"/>
      <c r="T96" s="116"/>
      <c r="U96" s="778"/>
      <c r="V96" s="50"/>
      <c r="W96" s="50">
        <f t="shared" si="6"/>
        <v>0</v>
      </c>
      <c r="X96" s="116"/>
      <c r="Y96" s="50">
        <f t="shared" si="5"/>
        <v>0</v>
      </c>
    </row>
    <row r="97" spans="1:25" s="42" customFormat="1" ht="25.5" customHeight="1">
      <c r="A97" s="49">
        <v>45</v>
      </c>
      <c r="B97" s="52" t="s">
        <v>120</v>
      </c>
      <c r="C97" s="53">
        <f>SUM(C98)</f>
        <v>0</v>
      </c>
      <c r="D97" s="112">
        <f aca="true" t="shared" si="8" ref="D97:V98">SUM(D98)</f>
        <v>0</v>
      </c>
      <c r="E97" s="112"/>
      <c r="F97" s="112">
        <f t="shared" si="8"/>
        <v>0</v>
      </c>
      <c r="G97" s="155">
        <f t="shared" si="8"/>
        <v>0</v>
      </c>
      <c r="H97" s="112"/>
      <c r="I97" s="731">
        <f t="shared" si="8"/>
        <v>0</v>
      </c>
      <c r="J97" s="145">
        <f t="shared" si="8"/>
        <v>0</v>
      </c>
      <c r="K97" s="112"/>
      <c r="L97" s="743">
        <f t="shared" si="8"/>
        <v>0</v>
      </c>
      <c r="M97" s="125">
        <f t="shared" si="8"/>
        <v>0</v>
      </c>
      <c r="N97" s="112"/>
      <c r="O97" s="755">
        <f t="shared" si="8"/>
        <v>0</v>
      </c>
      <c r="P97" s="135">
        <f t="shared" si="8"/>
        <v>0</v>
      </c>
      <c r="Q97" s="112"/>
      <c r="R97" s="767">
        <f t="shared" si="8"/>
        <v>0</v>
      </c>
      <c r="S97" s="53">
        <f t="shared" si="8"/>
        <v>0</v>
      </c>
      <c r="T97" s="112"/>
      <c r="U97" s="779">
        <f t="shared" si="8"/>
        <v>0</v>
      </c>
      <c r="V97" s="53">
        <f t="shared" si="8"/>
        <v>0</v>
      </c>
      <c r="W97" s="50">
        <f t="shared" si="6"/>
        <v>0</v>
      </c>
      <c r="X97" s="112"/>
      <c r="Y97" s="50">
        <f t="shared" si="5"/>
        <v>0</v>
      </c>
    </row>
    <row r="98" spans="1:25" s="42" customFormat="1" ht="27.75" customHeight="1">
      <c r="A98" s="49">
        <v>451</v>
      </c>
      <c r="B98" s="52" t="s">
        <v>121</v>
      </c>
      <c r="C98" s="50">
        <f>SUM(C99)</f>
        <v>0</v>
      </c>
      <c r="D98" s="116">
        <f t="shared" si="8"/>
        <v>0</v>
      </c>
      <c r="E98" s="714" t="e">
        <f>(F98/D98)*100</f>
        <v>#DIV/0!</v>
      </c>
      <c r="F98" s="116">
        <f t="shared" si="8"/>
        <v>0</v>
      </c>
      <c r="G98" s="154">
        <f t="shared" si="8"/>
        <v>0</v>
      </c>
      <c r="H98" s="714" t="e">
        <f>(I98/G98)*100</f>
        <v>#DIV/0!</v>
      </c>
      <c r="I98" s="730">
        <f t="shared" si="8"/>
        <v>0</v>
      </c>
      <c r="J98" s="144">
        <f t="shared" si="8"/>
        <v>0</v>
      </c>
      <c r="K98" s="714" t="e">
        <f>(L98/J98)*100</f>
        <v>#DIV/0!</v>
      </c>
      <c r="L98" s="742">
        <f t="shared" si="8"/>
        <v>0</v>
      </c>
      <c r="M98" s="124">
        <f t="shared" si="8"/>
        <v>0</v>
      </c>
      <c r="N98" s="714" t="e">
        <f>(O98/M98)*100</f>
        <v>#DIV/0!</v>
      </c>
      <c r="O98" s="754">
        <f t="shared" si="8"/>
        <v>0</v>
      </c>
      <c r="P98" s="134">
        <f t="shared" si="8"/>
        <v>0</v>
      </c>
      <c r="Q98" s="714" t="e">
        <f>(R98/P98)*100</f>
        <v>#DIV/0!</v>
      </c>
      <c r="R98" s="766">
        <f t="shared" si="8"/>
        <v>0</v>
      </c>
      <c r="S98" s="50">
        <f t="shared" si="8"/>
        <v>0</v>
      </c>
      <c r="T98" s="714" t="e">
        <f>(U98/S98)*100</f>
        <v>#DIV/0!</v>
      </c>
      <c r="U98" s="778">
        <f t="shared" si="8"/>
        <v>0</v>
      </c>
      <c r="V98" s="50">
        <f t="shared" si="8"/>
        <v>0</v>
      </c>
      <c r="W98" s="50">
        <f t="shared" si="6"/>
        <v>0</v>
      </c>
      <c r="X98" s="714" t="e">
        <f>(Y98/W98)*100</f>
        <v>#DIV/0!</v>
      </c>
      <c r="Y98" s="51">
        <f t="shared" si="5"/>
        <v>0</v>
      </c>
    </row>
    <row r="99" spans="1:25" ht="24" customHeight="1">
      <c r="A99" s="54">
        <v>4511</v>
      </c>
      <c r="B99" s="55" t="s">
        <v>121</v>
      </c>
      <c r="C99" s="50"/>
      <c r="D99" s="116"/>
      <c r="E99" s="116"/>
      <c r="F99" s="116"/>
      <c r="G99" s="154"/>
      <c r="H99" s="116"/>
      <c r="I99" s="730"/>
      <c r="J99" s="144"/>
      <c r="K99" s="116"/>
      <c r="L99" s="742"/>
      <c r="M99" s="124"/>
      <c r="N99" s="116"/>
      <c r="O99" s="754"/>
      <c r="P99" s="134"/>
      <c r="Q99" s="116"/>
      <c r="R99" s="766"/>
      <c r="S99" s="50"/>
      <c r="T99" s="116"/>
      <c r="U99" s="778"/>
      <c r="V99" s="50"/>
      <c r="W99" s="50">
        <f t="shared" si="6"/>
        <v>0</v>
      </c>
      <c r="X99" s="116"/>
      <c r="Y99" s="50">
        <f t="shared" si="5"/>
        <v>0</v>
      </c>
    </row>
    <row r="100" spans="1:25" ht="36.75" customHeight="1">
      <c r="A100" s="54"/>
      <c r="B100" s="52" t="s">
        <v>124</v>
      </c>
      <c r="C100" s="50"/>
      <c r="D100" s="116"/>
      <c r="E100" s="116"/>
      <c r="F100" s="718"/>
      <c r="G100" s="154"/>
      <c r="H100" s="116"/>
      <c r="I100" s="730"/>
      <c r="J100" s="144"/>
      <c r="K100" s="116"/>
      <c r="L100" s="742"/>
      <c r="M100" s="124"/>
      <c r="N100" s="116"/>
      <c r="O100" s="754"/>
      <c r="P100" s="134"/>
      <c r="Q100" s="116"/>
      <c r="R100" s="766"/>
      <c r="S100" s="50"/>
      <c r="T100" s="116"/>
      <c r="U100" s="778"/>
      <c r="V100" s="50"/>
      <c r="W100" s="50"/>
      <c r="X100" s="116"/>
      <c r="Y100" s="778"/>
    </row>
    <row r="101" spans="1:25" s="59" customFormat="1" ht="20.25" customHeight="1">
      <c r="A101" s="100" t="s">
        <v>125</v>
      </c>
      <c r="B101" s="101" t="s">
        <v>126</v>
      </c>
      <c r="C101" s="102">
        <f>SUM(C102+C114+C148)</f>
        <v>0</v>
      </c>
      <c r="D101" s="117">
        <f>SUM(D102+D114+D148)</f>
        <v>134113</v>
      </c>
      <c r="E101" s="117"/>
      <c r="F101" s="720">
        <f>SUM(F102+F114+F148)</f>
        <v>97685.37</v>
      </c>
      <c r="G101" s="156">
        <f>SUM(G102+G114+G148)</f>
        <v>0</v>
      </c>
      <c r="H101" s="117"/>
      <c r="I101" s="732">
        <f>SUM(I102+I114+I148)</f>
        <v>0</v>
      </c>
      <c r="J101" s="146">
        <f>SUM(J102+J114+J148)</f>
        <v>0</v>
      </c>
      <c r="K101" s="117"/>
      <c r="L101" s="744">
        <f>SUM(L102+L114+L148)</f>
        <v>0</v>
      </c>
      <c r="M101" s="126">
        <f>SUM(M102+M114+M148)</f>
        <v>0</v>
      </c>
      <c r="N101" s="117"/>
      <c r="O101" s="756">
        <f>SUM(O102+O114+O148)</f>
        <v>0</v>
      </c>
      <c r="P101" s="136">
        <f>SUM(P102+P114+P148)</f>
        <v>0</v>
      </c>
      <c r="Q101" s="117"/>
      <c r="R101" s="768">
        <f>SUM(R102+R114+R148)</f>
        <v>0</v>
      </c>
      <c r="S101" s="102">
        <f>SUM(S102+S114+S148)</f>
        <v>0</v>
      </c>
      <c r="T101" s="117"/>
      <c r="U101" s="780">
        <f>SUM(U102+U114+U148)</f>
        <v>0</v>
      </c>
      <c r="V101" s="102">
        <f>SUM(V102+V114+V148)</f>
        <v>0</v>
      </c>
      <c r="W101" s="103">
        <f t="shared" si="6"/>
        <v>134113</v>
      </c>
      <c r="X101" s="117"/>
      <c r="Y101" s="103">
        <f t="shared" si="5"/>
        <v>97685.37</v>
      </c>
    </row>
    <row r="102" spans="1:25" s="42" customFormat="1" ht="19.5" customHeight="1">
      <c r="A102" s="49">
        <v>31</v>
      </c>
      <c r="B102" s="52" t="s">
        <v>127</v>
      </c>
      <c r="C102" s="53">
        <f>SUM(C103)+C108+C110</f>
        <v>0</v>
      </c>
      <c r="D102" s="112">
        <f>SUM(D103)+D108+D110</f>
        <v>129523</v>
      </c>
      <c r="E102" s="112"/>
      <c r="F102" s="719">
        <f>SUM(F103)+F108+F110</f>
        <v>93095.37</v>
      </c>
      <c r="G102" s="155">
        <f>SUM(G103)+G108+G110</f>
        <v>0</v>
      </c>
      <c r="H102" s="112"/>
      <c r="I102" s="731">
        <f>SUM(I103)+I108+I110</f>
        <v>0</v>
      </c>
      <c r="J102" s="145">
        <f>SUM(J103)+J108+J110</f>
        <v>0</v>
      </c>
      <c r="K102" s="112"/>
      <c r="L102" s="743">
        <f>SUM(L103)+L108+L110</f>
        <v>0</v>
      </c>
      <c r="M102" s="125">
        <f>SUM(M103)+M108+M110</f>
        <v>0</v>
      </c>
      <c r="N102" s="112"/>
      <c r="O102" s="755">
        <f>SUM(O103)+O108+O110</f>
        <v>0</v>
      </c>
      <c r="P102" s="135">
        <f>SUM(P103)+P108+P110</f>
        <v>0</v>
      </c>
      <c r="Q102" s="112"/>
      <c r="R102" s="767">
        <f>SUM(R103)+R108+R110</f>
        <v>0</v>
      </c>
      <c r="S102" s="53">
        <f>SUM(S103)+S108+S110</f>
        <v>0</v>
      </c>
      <c r="T102" s="112"/>
      <c r="U102" s="779">
        <f>SUM(U103)+U108+U110</f>
        <v>0</v>
      </c>
      <c r="V102" s="53">
        <f>SUM(V103)+V108+V110</f>
        <v>0</v>
      </c>
      <c r="W102" s="50">
        <f t="shared" si="6"/>
        <v>129523</v>
      </c>
      <c r="X102" s="112"/>
      <c r="Y102" s="166">
        <f t="shared" si="5"/>
        <v>93095.37</v>
      </c>
    </row>
    <row r="103" spans="1:25" s="42" customFormat="1" ht="19.5" customHeight="1">
      <c r="A103" s="49">
        <v>311</v>
      </c>
      <c r="B103" s="52" t="s">
        <v>128</v>
      </c>
      <c r="C103" s="53">
        <f>SUM(C104:C107)</f>
        <v>0</v>
      </c>
      <c r="D103" s="112">
        <f>SUM(D104:D107)</f>
        <v>110515</v>
      </c>
      <c r="E103" s="714">
        <f>(F103/D103)*100</f>
        <v>69.94507532914083</v>
      </c>
      <c r="F103" s="719">
        <f>SUM(F104:F107)</f>
        <v>77299.8</v>
      </c>
      <c r="G103" s="155">
        <f>SUM(G104:G107)</f>
        <v>0</v>
      </c>
      <c r="H103" s="714" t="e">
        <f>(I103/G103)*100</f>
        <v>#DIV/0!</v>
      </c>
      <c r="I103" s="731">
        <f>SUM(I104:I107)</f>
        <v>0</v>
      </c>
      <c r="J103" s="145">
        <f>SUM(J104:J107)</f>
        <v>0</v>
      </c>
      <c r="K103" s="714" t="e">
        <f>(L103/J103)*100</f>
        <v>#DIV/0!</v>
      </c>
      <c r="L103" s="743">
        <f>SUM(L104:L107)</f>
        <v>0</v>
      </c>
      <c r="M103" s="125">
        <f>SUM(M104:M107)</f>
        <v>0</v>
      </c>
      <c r="N103" s="714" t="e">
        <f>(O103/M103)*100</f>
        <v>#DIV/0!</v>
      </c>
      <c r="O103" s="755">
        <f>SUM(O104:O107)</f>
        <v>0</v>
      </c>
      <c r="P103" s="135">
        <f>SUM(P104:P107)</f>
        <v>0</v>
      </c>
      <c r="Q103" s="714" t="e">
        <f>(R103/P103)*100</f>
        <v>#DIV/0!</v>
      </c>
      <c r="R103" s="767">
        <f>SUM(R104:R107)</f>
        <v>0</v>
      </c>
      <c r="S103" s="53">
        <f>SUM(S104:S107)</f>
        <v>0</v>
      </c>
      <c r="T103" s="714" t="e">
        <f>(U103/S103)*100</f>
        <v>#DIV/0!</v>
      </c>
      <c r="U103" s="779">
        <f>SUM(U104:U107)</f>
        <v>0</v>
      </c>
      <c r="V103" s="53">
        <f>SUM(V104:V107)</f>
        <v>0</v>
      </c>
      <c r="W103" s="50">
        <f t="shared" si="6"/>
        <v>110515</v>
      </c>
      <c r="X103" s="714">
        <f>(Y103/W103)*100</f>
        <v>69.94507532914083</v>
      </c>
      <c r="Y103" s="51">
        <f t="shared" si="5"/>
        <v>77299.8</v>
      </c>
    </row>
    <row r="104" spans="1:25" ht="19.5" customHeight="1">
      <c r="A104" s="54">
        <v>3111</v>
      </c>
      <c r="B104" s="55" t="s">
        <v>129</v>
      </c>
      <c r="C104" s="50"/>
      <c r="D104" s="116">
        <v>103990</v>
      </c>
      <c r="E104" s="116"/>
      <c r="F104" s="718">
        <v>71426.32</v>
      </c>
      <c r="G104" s="154"/>
      <c r="H104" s="116"/>
      <c r="I104" s="730"/>
      <c r="J104" s="144"/>
      <c r="K104" s="116"/>
      <c r="L104" s="742"/>
      <c r="M104" s="124"/>
      <c r="N104" s="116"/>
      <c r="O104" s="754"/>
      <c r="P104" s="134"/>
      <c r="Q104" s="116"/>
      <c r="R104" s="766"/>
      <c r="S104" s="50"/>
      <c r="T104" s="116"/>
      <c r="U104" s="778"/>
      <c r="V104" s="50"/>
      <c r="W104" s="50">
        <f t="shared" si="6"/>
        <v>103990</v>
      </c>
      <c r="X104" s="116"/>
      <c r="Y104" s="166">
        <f t="shared" si="5"/>
        <v>71426.32</v>
      </c>
    </row>
    <row r="105" spans="1:25" ht="19.5" customHeight="1">
      <c r="A105" s="54">
        <v>3112</v>
      </c>
      <c r="B105" s="55" t="s">
        <v>130</v>
      </c>
      <c r="C105" s="50"/>
      <c r="D105" s="116"/>
      <c r="E105" s="116"/>
      <c r="F105" s="718"/>
      <c r="G105" s="154"/>
      <c r="H105" s="116"/>
      <c r="I105" s="730"/>
      <c r="J105" s="144"/>
      <c r="K105" s="116"/>
      <c r="L105" s="742"/>
      <c r="M105" s="124"/>
      <c r="N105" s="116"/>
      <c r="O105" s="754"/>
      <c r="P105" s="134"/>
      <c r="Q105" s="116"/>
      <c r="R105" s="766"/>
      <c r="S105" s="50"/>
      <c r="T105" s="116"/>
      <c r="U105" s="778"/>
      <c r="V105" s="50"/>
      <c r="W105" s="50">
        <f t="shared" si="6"/>
        <v>0</v>
      </c>
      <c r="X105" s="116"/>
      <c r="Y105" s="166">
        <f t="shared" si="5"/>
        <v>0</v>
      </c>
    </row>
    <row r="106" spans="1:25" ht="19.5" customHeight="1">
      <c r="A106" s="54">
        <v>3113</v>
      </c>
      <c r="B106" s="55" t="s">
        <v>131</v>
      </c>
      <c r="C106" s="50"/>
      <c r="D106" s="116"/>
      <c r="E106" s="116"/>
      <c r="F106" s="718"/>
      <c r="G106" s="154"/>
      <c r="H106" s="116"/>
      <c r="I106" s="730"/>
      <c r="J106" s="144"/>
      <c r="K106" s="116"/>
      <c r="L106" s="742"/>
      <c r="M106" s="124"/>
      <c r="N106" s="116"/>
      <c r="O106" s="754"/>
      <c r="P106" s="134"/>
      <c r="Q106" s="116"/>
      <c r="R106" s="766"/>
      <c r="S106" s="50"/>
      <c r="T106" s="116"/>
      <c r="U106" s="778"/>
      <c r="V106" s="50"/>
      <c r="W106" s="50">
        <f t="shared" si="6"/>
        <v>0</v>
      </c>
      <c r="X106" s="116"/>
      <c r="Y106" s="166">
        <f t="shared" si="5"/>
        <v>0</v>
      </c>
    </row>
    <row r="107" spans="1:25" ht="19.5" customHeight="1">
      <c r="A107" s="54">
        <v>3114</v>
      </c>
      <c r="B107" s="55" t="s">
        <v>132</v>
      </c>
      <c r="C107" s="50"/>
      <c r="D107" s="116">
        <v>6525</v>
      </c>
      <c r="E107" s="116"/>
      <c r="F107" s="718">
        <v>5873.48</v>
      </c>
      <c r="G107" s="154"/>
      <c r="H107" s="116"/>
      <c r="I107" s="730"/>
      <c r="J107" s="144"/>
      <c r="K107" s="116"/>
      <c r="L107" s="742"/>
      <c r="M107" s="124"/>
      <c r="N107" s="116"/>
      <c r="O107" s="754"/>
      <c r="P107" s="134"/>
      <c r="Q107" s="116"/>
      <c r="R107" s="766"/>
      <c r="S107" s="50"/>
      <c r="T107" s="116"/>
      <c r="U107" s="778"/>
      <c r="V107" s="50"/>
      <c r="W107" s="50">
        <f t="shared" si="6"/>
        <v>6525</v>
      </c>
      <c r="X107" s="116"/>
      <c r="Y107" s="166">
        <f t="shared" si="5"/>
        <v>5873.48</v>
      </c>
    </row>
    <row r="108" spans="1:25" s="42" customFormat="1" ht="19.5" customHeight="1">
      <c r="A108" s="49">
        <v>312</v>
      </c>
      <c r="B108" s="52" t="s">
        <v>133</v>
      </c>
      <c r="C108" s="53">
        <f>SUM(C109)</f>
        <v>0</v>
      </c>
      <c r="D108" s="112">
        <f aca="true" t="shared" si="9" ref="D108:V108">SUM(D109)</f>
        <v>0</v>
      </c>
      <c r="E108" s="714" t="e">
        <f>(F108/D108)*100</f>
        <v>#DIV/0!</v>
      </c>
      <c r="F108" s="719">
        <f t="shared" si="9"/>
        <v>2500</v>
      </c>
      <c r="G108" s="155">
        <f t="shared" si="9"/>
        <v>0</v>
      </c>
      <c r="H108" s="714" t="e">
        <f>(I108/G108)*100</f>
        <v>#DIV/0!</v>
      </c>
      <c r="I108" s="731">
        <f t="shared" si="9"/>
        <v>0</v>
      </c>
      <c r="J108" s="145">
        <f t="shared" si="9"/>
        <v>0</v>
      </c>
      <c r="K108" s="714" t="e">
        <f>(L108/J108)*100</f>
        <v>#DIV/0!</v>
      </c>
      <c r="L108" s="743">
        <f t="shared" si="9"/>
        <v>0</v>
      </c>
      <c r="M108" s="125">
        <f t="shared" si="9"/>
        <v>0</v>
      </c>
      <c r="N108" s="714" t="e">
        <f>(O108/M108)*100</f>
        <v>#DIV/0!</v>
      </c>
      <c r="O108" s="755">
        <f t="shared" si="9"/>
        <v>0</v>
      </c>
      <c r="P108" s="135">
        <f t="shared" si="9"/>
        <v>0</v>
      </c>
      <c r="Q108" s="714" t="e">
        <f>(R108/P108)*100</f>
        <v>#DIV/0!</v>
      </c>
      <c r="R108" s="767">
        <f t="shared" si="9"/>
        <v>0</v>
      </c>
      <c r="S108" s="53">
        <f t="shared" si="9"/>
        <v>0</v>
      </c>
      <c r="T108" s="714" t="e">
        <f>(U108/S108)*100</f>
        <v>#DIV/0!</v>
      </c>
      <c r="U108" s="779">
        <f t="shared" si="9"/>
        <v>0</v>
      </c>
      <c r="V108" s="53">
        <f t="shared" si="9"/>
        <v>0</v>
      </c>
      <c r="W108" s="50">
        <f t="shared" si="6"/>
        <v>0</v>
      </c>
      <c r="X108" s="714" t="e">
        <f>(Y108/W108)*100</f>
        <v>#DIV/0!</v>
      </c>
      <c r="Y108" s="51">
        <f t="shared" si="5"/>
        <v>2500</v>
      </c>
    </row>
    <row r="109" spans="1:25" ht="19.5" customHeight="1">
      <c r="A109" s="54">
        <v>3121</v>
      </c>
      <c r="B109" s="55" t="s">
        <v>133</v>
      </c>
      <c r="C109" s="50"/>
      <c r="D109" s="116"/>
      <c r="E109" s="116"/>
      <c r="F109" s="718">
        <v>2500</v>
      </c>
      <c r="G109" s="154"/>
      <c r="H109" s="116"/>
      <c r="I109" s="730"/>
      <c r="J109" s="144"/>
      <c r="K109" s="116"/>
      <c r="L109" s="742"/>
      <c r="M109" s="124"/>
      <c r="N109" s="116"/>
      <c r="O109" s="754"/>
      <c r="P109" s="134"/>
      <c r="Q109" s="116"/>
      <c r="R109" s="766"/>
      <c r="S109" s="50"/>
      <c r="T109" s="116"/>
      <c r="U109" s="778"/>
      <c r="V109" s="50"/>
      <c r="W109" s="50">
        <f t="shared" si="6"/>
        <v>0</v>
      </c>
      <c r="X109" s="116"/>
      <c r="Y109" s="166">
        <f t="shared" si="5"/>
        <v>2500</v>
      </c>
    </row>
    <row r="110" spans="1:25" s="42" customFormat="1" ht="19.5" customHeight="1">
      <c r="A110" s="49">
        <v>313</v>
      </c>
      <c r="B110" s="52" t="s">
        <v>134</v>
      </c>
      <c r="C110" s="53">
        <f>SUM(C111:C113)</f>
        <v>0</v>
      </c>
      <c r="D110" s="112">
        <f>SUM(D111:D113)</f>
        <v>19008</v>
      </c>
      <c r="E110" s="714">
        <f>(F110/D110)*100</f>
        <v>69.94723274410775</v>
      </c>
      <c r="F110" s="719">
        <f>SUM(F111:F113)</f>
        <v>13295.57</v>
      </c>
      <c r="G110" s="155">
        <f>SUM(G111:G113)</f>
        <v>0</v>
      </c>
      <c r="H110" s="714" t="e">
        <f>(I110/G110)*100</f>
        <v>#DIV/0!</v>
      </c>
      <c r="I110" s="731">
        <f>SUM(I111:I113)</f>
        <v>0</v>
      </c>
      <c r="J110" s="145">
        <f>SUM(J111:J113)</f>
        <v>0</v>
      </c>
      <c r="K110" s="714" t="e">
        <f>(L110/J110)*100</f>
        <v>#DIV/0!</v>
      </c>
      <c r="L110" s="743">
        <f>SUM(L111:L113)</f>
        <v>0</v>
      </c>
      <c r="M110" s="125">
        <f>SUM(M111:M113)</f>
        <v>0</v>
      </c>
      <c r="N110" s="714" t="e">
        <f>(O110/M110)*100</f>
        <v>#DIV/0!</v>
      </c>
      <c r="O110" s="755">
        <f>SUM(O111:O113)</f>
        <v>0</v>
      </c>
      <c r="P110" s="135">
        <f>SUM(P111:P113)</f>
        <v>0</v>
      </c>
      <c r="Q110" s="714" t="e">
        <f>(R110/P110)*100</f>
        <v>#DIV/0!</v>
      </c>
      <c r="R110" s="767">
        <f>SUM(R111:R113)</f>
        <v>0</v>
      </c>
      <c r="S110" s="53">
        <f>SUM(S111:S113)</f>
        <v>0</v>
      </c>
      <c r="T110" s="714" t="e">
        <f>(U110/S110)*100</f>
        <v>#DIV/0!</v>
      </c>
      <c r="U110" s="779">
        <f>SUM(U111:U113)</f>
        <v>0</v>
      </c>
      <c r="V110" s="53">
        <f>SUM(V111:V113)</f>
        <v>0</v>
      </c>
      <c r="W110" s="50">
        <f t="shared" si="6"/>
        <v>19008</v>
      </c>
      <c r="X110" s="714">
        <f>(Y110/W110)*100</f>
        <v>69.94723274410775</v>
      </c>
      <c r="Y110" s="51">
        <f t="shared" si="5"/>
        <v>13295.57</v>
      </c>
    </row>
    <row r="111" spans="1:25" s="42" customFormat="1" ht="19.5" customHeight="1">
      <c r="A111" s="54">
        <v>3131</v>
      </c>
      <c r="B111" s="55" t="s">
        <v>135</v>
      </c>
      <c r="C111" s="53"/>
      <c r="D111" s="112"/>
      <c r="E111" s="112"/>
      <c r="F111" s="719"/>
      <c r="G111" s="155"/>
      <c r="H111" s="112"/>
      <c r="I111" s="731"/>
      <c r="J111" s="145"/>
      <c r="K111" s="112"/>
      <c r="L111" s="743"/>
      <c r="M111" s="125"/>
      <c r="N111" s="112"/>
      <c r="O111" s="755"/>
      <c r="P111" s="135"/>
      <c r="Q111" s="112"/>
      <c r="R111" s="767"/>
      <c r="S111" s="53"/>
      <c r="T111" s="112"/>
      <c r="U111" s="779"/>
      <c r="V111" s="53"/>
      <c r="W111" s="50">
        <f t="shared" si="6"/>
        <v>0</v>
      </c>
      <c r="X111" s="112"/>
      <c r="Y111" s="166">
        <f t="shared" si="5"/>
        <v>0</v>
      </c>
    </row>
    <row r="112" spans="1:25" ht="25.5">
      <c r="A112" s="54">
        <v>3132</v>
      </c>
      <c r="B112" s="55" t="s">
        <v>136</v>
      </c>
      <c r="C112" s="50"/>
      <c r="D112" s="116">
        <v>16577</v>
      </c>
      <c r="E112" s="116"/>
      <c r="F112" s="718">
        <v>11981.47</v>
      </c>
      <c r="G112" s="154"/>
      <c r="H112" s="116"/>
      <c r="I112" s="730"/>
      <c r="J112" s="144"/>
      <c r="K112" s="116"/>
      <c r="L112" s="742"/>
      <c r="M112" s="124"/>
      <c r="N112" s="116"/>
      <c r="O112" s="754"/>
      <c r="P112" s="134"/>
      <c r="Q112" s="116"/>
      <c r="R112" s="766"/>
      <c r="S112" s="50"/>
      <c r="T112" s="116"/>
      <c r="U112" s="778"/>
      <c r="V112" s="50"/>
      <c r="W112" s="50">
        <f t="shared" si="6"/>
        <v>16577</v>
      </c>
      <c r="X112" s="116"/>
      <c r="Y112" s="166">
        <f t="shared" si="5"/>
        <v>11981.47</v>
      </c>
    </row>
    <row r="113" spans="1:25" ht="25.5">
      <c r="A113" s="54">
        <v>3133</v>
      </c>
      <c r="B113" s="55" t="s">
        <v>137</v>
      </c>
      <c r="C113" s="50"/>
      <c r="D113" s="116">
        <v>2431</v>
      </c>
      <c r="E113" s="116"/>
      <c r="F113" s="718">
        <v>1314.1</v>
      </c>
      <c r="G113" s="154"/>
      <c r="H113" s="116"/>
      <c r="I113" s="730"/>
      <c r="J113" s="144"/>
      <c r="K113" s="116"/>
      <c r="L113" s="742"/>
      <c r="M113" s="124"/>
      <c r="N113" s="116"/>
      <c r="O113" s="754"/>
      <c r="P113" s="134"/>
      <c r="Q113" s="116"/>
      <c r="R113" s="766"/>
      <c r="S113" s="50"/>
      <c r="T113" s="116"/>
      <c r="U113" s="778"/>
      <c r="V113" s="50"/>
      <c r="W113" s="50">
        <f t="shared" si="6"/>
        <v>2431</v>
      </c>
      <c r="X113" s="116"/>
      <c r="Y113" s="166">
        <f t="shared" si="5"/>
        <v>1314.1</v>
      </c>
    </row>
    <row r="114" spans="1:25" s="42" customFormat="1" ht="24.75" customHeight="1">
      <c r="A114" s="49">
        <v>32</v>
      </c>
      <c r="B114" s="52" t="s">
        <v>33</v>
      </c>
      <c r="C114" s="53">
        <f>SUM(C115+C120+C128+C138+C140)</f>
        <v>0</v>
      </c>
      <c r="D114" s="112">
        <f>SUM(D115+D120+D128+D138+D140)</f>
        <v>4590</v>
      </c>
      <c r="E114" s="112"/>
      <c r="F114" s="719">
        <f>SUM(F115+F120+F128+F138+F140)</f>
        <v>4590</v>
      </c>
      <c r="G114" s="155">
        <f>SUM(G115+G120+G128+G138+G140)</f>
        <v>0</v>
      </c>
      <c r="H114" s="112"/>
      <c r="I114" s="731">
        <f>SUM(I115+I120+I128+I138+I140)</f>
        <v>0</v>
      </c>
      <c r="J114" s="145">
        <f>SUM(J115+J120+J128+J138+J140)</f>
        <v>0</v>
      </c>
      <c r="K114" s="112"/>
      <c r="L114" s="743">
        <f>SUM(L115+L120+L128+L138+L140)</f>
        <v>0</v>
      </c>
      <c r="M114" s="125">
        <f>SUM(M115+M120+M128+M138+M140)</f>
        <v>0</v>
      </c>
      <c r="N114" s="112"/>
      <c r="O114" s="755">
        <f>SUM(O115+O120+O128+O138+O140)</f>
        <v>0</v>
      </c>
      <c r="P114" s="135">
        <f>SUM(P115+P120+P128+P138+P140)</f>
        <v>0</v>
      </c>
      <c r="Q114" s="112"/>
      <c r="R114" s="767">
        <f>SUM(R115+R120+R128+R138+R140)</f>
        <v>0</v>
      </c>
      <c r="S114" s="53">
        <f>SUM(S115+S120+S128+S138+S140)</f>
        <v>0</v>
      </c>
      <c r="T114" s="112"/>
      <c r="U114" s="779">
        <f>SUM(U115+U120+U128+U138+U140)</f>
        <v>0</v>
      </c>
      <c r="V114" s="53">
        <f>SUM(V115+V120+V128+V138+V140)</f>
        <v>0</v>
      </c>
      <c r="W114" s="50">
        <f t="shared" si="6"/>
        <v>4590</v>
      </c>
      <c r="X114" s="112"/>
      <c r="Y114" s="166">
        <f t="shared" si="5"/>
        <v>4590</v>
      </c>
    </row>
    <row r="115" spans="1:25" s="42" customFormat="1" ht="24.75" customHeight="1">
      <c r="A115" s="49">
        <v>321</v>
      </c>
      <c r="B115" s="52" t="s">
        <v>34</v>
      </c>
      <c r="C115" s="53">
        <f>SUM(C116:C119)</f>
        <v>0</v>
      </c>
      <c r="D115" s="112">
        <f>SUM(D116:D119)</f>
        <v>840</v>
      </c>
      <c r="E115" s="714">
        <f>(F115/D115)*100</f>
        <v>100</v>
      </c>
      <c r="F115" s="719">
        <f>SUM(F116:F119)</f>
        <v>840</v>
      </c>
      <c r="G115" s="155">
        <f>SUM(G116:G119)</f>
        <v>0</v>
      </c>
      <c r="H115" s="714" t="e">
        <f>(I115/G115)*100</f>
        <v>#DIV/0!</v>
      </c>
      <c r="I115" s="731">
        <f>SUM(I116:I119)</f>
        <v>0</v>
      </c>
      <c r="J115" s="145">
        <f>SUM(J116:J119)</f>
        <v>0</v>
      </c>
      <c r="K115" s="714" t="e">
        <f>(L115/J115)*100</f>
        <v>#DIV/0!</v>
      </c>
      <c r="L115" s="743">
        <f>SUM(L116:L119)</f>
        <v>0</v>
      </c>
      <c r="M115" s="125">
        <f>SUM(M116:M119)</f>
        <v>0</v>
      </c>
      <c r="N115" s="714" t="e">
        <f>(O115/M115)*100</f>
        <v>#DIV/0!</v>
      </c>
      <c r="O115" s="755">
        <f>SUM(O116:O119)</f>
        <v>0</v>
      </c>
      <c r="P115" s="135">
        <f>SUM(P116:P119)</f>
        <v>0</v>
      </c>
      <c r="Q115" s="714" t="e">
        <f>(R115/P115)*100</f>
        <v>#DIV/0!</v>
      </c>
      <c r="R115" s="767">
        <f>SUM(R116:R119)</f>
        <v>0</v>
      </c>
      <c r="S115" s="53">
        <f>SUM(S116:S119)</f>
        <v>0</v>
      </c>
      <c r="T115" s="714" t="e">
        <f>(U115/S115)*100</f>
        <v>#DIV/0!</v>
      </c>
      <c r="U115" s="779">
        <f>SUM(U116:U119)</f>
        <v>0</v>
      </c>
      <c r="V115" s="53">
        <f>SUM(V116:V119)</f>
        <v>0</v>
      </c>
      <c r="W115" s="50">
        <f t="shared" si="6"/>
        <v>840</v>
      </c>
      <c r="X115" s="714">
        <f>(Y115/W115)*100</f>
        <v>100</v>
      </c>
      <c r="Y115" s="51">
        <f t="shared" si="5"/>
        <v>840</v>
      </c>
    </row>
    <row r="116" spans="1:25" ht="24.75" customHeight="1">
      <c r="A116" s="54">
        <v>3211</v>
      </c>
      <c r="B116" s="55" t="s">
        <v>35</v>
      </c>
      <c r="C116" s="50"/>
      <c r="D116" s="116"/>
      <c r="E116" s="116"/>
      <c r="F116" s="718"/>
      <c r="G116" s="154"/>
      <c r="H116" s="116"/>
      <c r="I116" s="730"/>
      <c r="J116" s="144"/>
      <c r="K116" s="116"/>
      <c r="L116" s="742"/>
      <c r="M116" s="124"/>
      <c r="N116" s="116"/>
      <c r="O116" s="754"/>
      <c r="P116" s="134"/>
      <c r="Q116" s="116"/>
      <c r="R116" s="766"/>
      <c r="S116" s="50"/>
      <c r="T116" s="116"/>
      <c r="U116" s="778"/>
      <c r="V116" s="50"/>
      <c r="W116" s="50">
        <f t="shared" si="6"/>
        <v>0</v>
      </c>
      <c r="X116" s="116"/>
      <c r="Y116" s="166">
        <f t="shared" si="5"/>
        <v>0</v>
      </c>
    </row>
    <row r="117" spans="1:25" ht="24.75" customHeight="1">
      <c r="A117" s="54">
        <v>3212</v>
      </c>
      <c r="B117" s="55" t="s">
        <v>36</v>
      </c>
      <c r="C117" s="50"/>
      <c r="D117" s="116">
        <v>840</v>
      </c>
      <c r="E117" s="116"/>
      <c r="F117" s="718">
        <v>840</v>
      </c>
      <c r="G117" s="154"/>
      <c r="H117" s="116"/>
      <c r="I117" s="730"/>
      <c r="J117" s="144"/>
      <c r="K117" s="116"/>
      <c r="L117" s="742"/>
      <c r="M117" s="124"/>
      <c r="N117" s="116"/>
      <c r="O117" s="754"/>
      <c r="P117" s="134"/>
      <c r="Q117" s="116"/>
      <c r="R117" s="766"/>
      <c r="S117" s="50"/>
      <c r="T117" s="116"/>
      <c r="U117" s="778"/>
      <c r="V117" s="50"/>
      <c r="W117" s="50">
        <f t="shared" si="6"/>
        <v>840</v>
      </c>
      <c r="X117" s="116"/>
      <c r="Y117" s="166">
        <f t="shared" si="5"/>
        <v>840</v>
      </c>
    </row>
    <row r="118" spans="1:25" ht="24.75" customHeight="1">
      <c r="A118" s="54">
        <v>3213</v>
      </c>
      <c r="B118" s="55" t="s">
        <v>37</v>
      </c>
      <c r="C118" s="50"/>
      <c r="D118" s="116"/>
      <c r="E118" s="116"/>
      <c r="F118" s="718"/>
      <c r="G118" s="154"/>
      <c r="H118" s="116"/>
      <c r="I118" s="730"/>
      <c r="J118" s="144"/>
      <c r="K118" s="116"/>
      <c r="L118" s="742"/>
      <c r="M118" s="124"/>
      <c r="N118" s="116"/>
      <c r="O118" s="754"/>
      <c r="P118" s="134"/>
      <c r="Q118" s="116"/>
      <c r="R118" s="766"/>
      <c r="S118" s="50"/>
      <c r="T118" s="116"/>
      <c r="U118" s="778"/>
      <c r="V118" s="50"/>
      <c r="W118" s="50">
        <f t="shared" si="6"/>
        <v>0</v>
      </c>
      <c r="X118" s="116"/>
      <c r="Y118" s="166">
        <f t="shared" si="5"/>
        <v>0</v>
      </c>
    </row>
    <row r="119" spans="1:25" ht="24.75" customHeight="1">
      <c r="A119" s="54">
        <v>3214</v>
      </c>
      <c r="B119" s="55" t="s">
        <v>38</v>
      </c>
      <c r="C119" s="50"/>
      <c r="D119" s="116"/>
      <c r="E119" s="116"/>
      <c r="F119" s="718"/>
      <c r="G119" s="154"/>
      <c r="H119" s="116"/>
      <c r="I119" s="730"/>
      <c r="J119" s="144"/>
      <c r="K119" s="116"/>
      <c r="L119" s="742"/>
      <c r="M119" s="124"/>
      <c r="N119" s="116"/>
      <c r="O119" s="754"/>
      <c r="P119" s="134"/>
      <c r="Q119" s="116"/>
      <c r="R119" s="766"/>
      <c r="S119" s="50"/>
      <c r="T119" s="116"/>
      <c r="U119" s="778"/>
      <c r="V119" s="50"/>
      <c r="W119" s="50">
        <f t="shared" si="6"/>
        <v>0</v>
      </c>
      <c r="X119" s="116"/>
      <c r="Y119" s="166">
        <f t="shared" si="5"/>
        <v>0</v>
      </c>
    </row>
    <row r="120" spans="1:25" s="42" customFormat="1" ht="24.75" customHeight="1">
      <c r="A120" s="49">
        <v>322</v>
      </c>
      <c r="B120" s="52" t="s">
        <v>39</v>
      </c>
      <c r="C120" s="53">
        <f>SUM(C121:C127)</f>
        <v>0</v>
      </c>
      <c r="D120" s="112">
        <f>SUM(D121:D127)</f>
        <v>0</v>
      </c>
      <c r="E120" s="714" t="e">
        <f>(F120/D120)*100</f>
        <v>#DIV/0!</v>
      </c>
      <c r="F120" s="719">
        <f>SUM(F121:F127)</f>
        <v>0</v>
      </c>
      <c r="G120" s="155">
        <f>SUM(G121:G127)</f>
        <v>0</v>
      </c>
      <c r="H120" s="714" t="e">
        <f>(I120/G120)*100</f>
        <v>#DIV/0!</v>
      </c>
      <c r="I120" s="731">
        <f>SUM(I121:I127)</f>
        <v>0</v>
      </c>
      <c r="J120" s="145">
        <f>SUM(J121:J127)</f>
        <v>0</v>
      </c>
      <c r="K120" s="714" t="e">
        <f>(L120/J120)*100</f>
        <v>#DIV/0!</v>
      </c>
      <c r="L120" s="743">
        <f>SUM(L121:L127)</f>
        <v>0</v>
      </c>
      <c r="M120" s="125">
        <f>SUM(M121:M127)</f>
        <v>0</v>
      </c>
      <c r="N120" s="714" t="e">
        <f>(O120/M120)*100</f>
        <v>#DIV/0!</v>
      </c>
      <c r="O120" s="755">
        <f>SUM(O121:O127)</f>
        <v>0</v>
      </c>
      <c r="P120" s="135">
        <f>SUM(P121:P127)</f>
        <v>0</v>
      </c>
      <c r="Q120" s="714" t="e">
        <f>(R120/P120)*100</f>
        <v>#DIV/0!</v>
      </c>
      <c r="R120" s="767">
        <f>SUM(R121:R127)</f>
        <v>0</v>
      </c>
      <c r="S120" s="53">
        <f>SUM(S121:S127)</f>
        <v>0</v>
      </c>
      <c r="T120" s="714" t="e">
        <f>(U120/S120)*100</f>
        <v>#DIV/0!</v>
      </c>
      <c r="U120" s="779">
        <f>SUM(U121:U127)</f>
        <v>0</v>
      </c>
      <c r="V120" s="53">
        <f>SUM(V121:V127)</f>
        <v>0</v>
      </c>
      <c r="W120" s="50">
        <f t="shared" si="6"/>
        <v>0</v>
      </c>
      <c r="X120" s="714" t="e">
        <f>(Y120/W120)*100</f>
        <v>#DIV/0!</v>
      </c>
      <c r="Y120" s="51">
        <f t="shared" si="5"/>
        <v>0</v>
      </c>
    </row>
    <row r="121" spans="1:25" ht="24.75" customHeight="1">
      <c r="A121" s="54">
        <v>3221</v>
      </c>
      <c r="B121" s="55" t="s">
        <v>40</v>
      </c>
      <c r="C121" s="50"/>
      <c r="D121" s="116"/>
      <c r="E121" s="116"/>
      <c r="F121" s="718"/>
      <c r="G121" s="154"/>
      <c r="H121" s="116"/>
      <c r="I121" s="730"/>
      <c r="J121" s="144"/>
      <c r="K121" s="116"/>
      <c r="L121" s="742"/>
      <c r="M121" s="124"/>
      <c r="N121" s="116"/>
      <c r="O121" s="754"/>
      <c r="P121" s="134"/>
      <c r="Q121" s="116"/>
      <c r="R121" s="766"/>
      <c r="S121" s="50"/>
      <c r="T121" s="116"/>
      <c r="U121" s="778"/>
      <c r="V121" s="50"/>
      <c r="W121" s="50">
        <f t="shared" si="6"/>
        <v>0</v>
      </c>
      <c r="X121" s="116"/>
      <c r="Y121" s="166">
        <f t="shared" si="5"/>
        <v>0</v>
      </c>
    </row>
    <row r="122" spans="1:25" ht="24.75" customHeight="1">
      <c r="A122" s="54">
        <v>3222</v>
      </c>
      <c r="B122" s="55" t="s">
        <v>41</v>
      </c>
      <c r="C122" s="50"/>
      <c r="D122" s="116"/>
      <c r="E122" s="116"/>
      <c r="F122" s="718"/>
      <c r="G122" s="154"/>
      <c r="H122" s="116"/>
      <c r="I122" s="730"/>
      <c r="J122" s="144"/>
      <c r="K122" s="116"/>
      <c r="L122" s="742"/>
      <c r="M122" s="124"/>
      <c r="N122" s="116"/>
      <c r="O122" s="754"/>
      <c r="P122" s="134"/>
      <c r="Q122" s="116"/>
      <c r="R122" s="766"/>
      <c r="S122" s="50"/>
      <c r="T122" s="116"/>
      <c r="U122" s="778"/>
      <c r="V122" s="50"/>
      <c r="W122" s="50">
        <f t="shared" si="6"/>
        <v>0</v>
      </c>
      <c r="X122" s="116"/>
      <c r="Y122" s="166">
        <f t="shared" si="5"/>
        <v>0</v>
      </c>
    </row>
    <row r="123" spans="1:25" ht="24.75" customHeight="1">
      <c r="A123" s="54">
        <v>3223</v>
      </c>
      <c r="B123" s="55" t="s">
        <v>42</v>
      </c>
      <c r="C123" s="50"/>
      <c r="D123" s="116"/>
      <c r="E123" s="116"/>
      <c r="F123" s="718"/>
      <c r="G123" s="154"/>
      <c r="H123" s="116"/>
      <c r="I123" s="730"/>
      <c r="J123" s="144"/>
      <c r="K123" s="116"/>
      <c r="L123" s="742"/>
      <c r="M123" s="124"/>
      <c r="N123" s="116"/>
      <c r="O123" s="754"/>
      <c r="P123" s="134"/>
      <c r="Q123" s="116"/>
      <c r="R123" s="766"/>
      <c r="S123" s="50"/>
      <c r="T123" s="116"/>
      <c r="U123" s="778"/>
      <c r="V123" s="50"/>
      <c r="W123" s="50">
        <f t="shared" si="6"/>
        <v>0</v>
      </c>
      <c r="X123" s="116"/>
      <c r="Y123" s="166">
        <f t="shared" si="5"/>
        <v>0</v>
      </c>
    </row>
    <row r="124" spans="1:25" ht="25.5">
      <c r="A124" s="54">
        <v>3224</v>
      </c>
      <c r="B124" s="55" t="s">
        <v>43</v>
      </c>
      <c r="C124" s="50"/>
      <c r="D124" s="116"/>
      <c r="E124" s="116"/>
      <c r="F124" s="718"/>
      <c r="G124" s="154"/>
      <c r="H124" s="116"/>
      <c r="I124" s="730"/>
      <c r="J124" s="144"/>
      <c r="K124" s="116"/>
      <c r="L124" s="742"/>
      <c r="M124" s="124"/>
      <c r="N124" s="116"/>
      <c r="O124" s="754"/>
      <c r="P124" s="134"/>
      <c r="Q124" s="116"/>
      <c r="R124" s="766"/>
      <c r="S124" s="50"/>
      <c r="T124" s="116"/>
      <c r="U124" s="778"/>
      <c r="V124" s="50"/>
      <c r="W124" s="50">
        <f t="shared" si="6"/>
        <v>0</v>
      </c>
      <c r="X124" s="116"/>
      <c r="Y124" s="166">
        <f t="shared" si="5"/>
        <v>0</v>
      </c>
    </row>
    <row r="125" spans="1:25" ht="19.5" customHeight="1">
      <c r="A125" s="54">
        <v>3225</v>
      </c>
      <c r="B125" s="55" t="s">
        <v>44</v>
      </c>
      <c r="C125" s="50"/>
      <c r="D125" s="116"/>
      <c r="E125" s="116"/>
      <c r="F125" s="718"/>
      <c r="G125" s="154"/>
      <c r="H125" s="116"/>
      <c r="I125" s="730"/>
      <c r="J125" s="144"/>
      <c r="K125" s="116"/>
      <c r="L125" s="742"/>
      <c r="M125" s="124"/>
      <c r="N125" s="116"/>
      <c r="O125" s="754"/>
      <c r="P125" s="134"/>
      <c r="Q125" s="116"/>
      <c r="R125" s="766"/>
      <c r="S125" s="50"/>
      <c r="T125" s="116"/>
      <c r="U125" s="778"/>
      <c r="V125" s="50"/>
      <c r="W125" s="50">
        <f t="shared" si="6"/>
        <v>0</v>
      </c>
      <c r="X125" s="116"/>
      <c r="Y125" s="166">
        <f t="shared" si="5"/>
        <v>0</v>
      </c>
    </row>
    <row r="126" spans="1:25" ht="19.5" customHeight="1">
      <c r="A126" s="54">
        <v>3226</v>
      </c>
      <c r="B126" s="55" t="s">
        <v>45</v>
      </c>
      <c r="C126" s="50"/>
      <c r="D126" s="116"/>
      <c r="E126" s="116"/>
      <c r="F126" s="718"/>
      <c r="G126" s="154"/>
      <c r="H126" s="116"/>
      <c r="I126" s="730"/>
      <c r="J126" s="144"/>
      <c r="K126" s="116"/>
      <c r="L126" s="742"/>
      <c r="M126" s="124"/>
      <c r="N126" s="116"/>
      <c r="O126" s="754"/>
      <c r="P126" s="134"/>
      <c r="Q126" s="116"/>
      <c r="R126" s="766"/>
      <c r="S126" s="50"/>
      <c r="T126" s="116"/>
      <c r="U126" s="778"/>
      <c r="V126" s="50"/>
      <c r="W126" s="50">
        <f t="shared" si="6"/>
        <v>0</v>
      </c>
      <c r="X126" s="116"/>
      <c r="Y126" s="166">
        <f t="shared" si="5"/>
        <v>0</v>
      </c>
    </row>
    <row r="127" spans="1:25" ht="19.5" customHeight="1">
      <c r="A127" s="54">
        <v>3227</v>
      </c>
      <c r="B127" s="55" t="s">
        <v>46</v>
      </c>
      <c r="C127" s="50"/>
      <c r="D127" s="116"/>
      <c r="E127" s="116"/>
      <c r="F127" s="718"/>
      <c r="G127" s="154"/>
      <c r="H127" s="116"/>
      <c r="I127" s="730"/>
      <c r="J127" s="144"/>
      <c r="K127" s="116"/>
      <c r="L127" s="742"/>
      <c r="M127" s="124"/>
      <c r="N127" s="116"/>
      <c r="O127" s="754"/>
      <c r="P127" s="134"/>
      <c r="Q127" s="116"/>
      <c r="R127" s="766"/>
      <c r="S127" s="50"/>
      <c r="T127" s="116"/>
      <c r="U127" s="778"/>
      <c r="V127" s="50"/>
      <c r="W127" s="50">
        <f t="shared" si="6"/>
        <v>0</v>
      </c>
      <c r="X127" s="116"/>
      <c r="Y127" s="166">
        <f t="shared" si="5"/>
        <v>0</v>
      </c>
    </row>
    <row r="128" spans="1:25" s="42" customFormat="1" ht="19.5" customHeight="1">
      <c r="A128" s="49">
        <v>323</v>
      </c>
      <c r="B128" s="52" t="s">
        <v>47</v>
      </c>
      <c r="C128" s="53">
        <f>SUM(C129:C137)</f>
        <v>0</v>
      </c>
      <c r="D128" s="112">
        <f>SUM(D129:D137)</f>
        <v>3750</v>
      </c>
      <c r="E128" s="714">
        <f>(F128/D128)*100</f>
        <v>100</v>
      </c>
      <c r="F128" s="719">
        <f>SUM(F129:F137)</f>
        <v>3750</v>
      </c>
      <c r="G128" s="155">
        <f>SUM(G129:G137)</f>
        <v>0</v>
      </c>
      <c r="H128" s="714" t="e">
        <f>(I128/G128)*100</f>
        <v>#DIV/0!</v>
      </c>
      <c r="I128" s="731">
        <f>SUM(I129:I137)</f>
        <v>0</v>
      </c>
      <c r="J128" s="145">
        <f>SUM(J129:J137)</f>
        <v>0</v>
      </c>
      <c r="K128" s="714" t="e">
        <f>(L128/J128)*100</f>
        <v>#DIV/0!</v>
      </c>
      <c r="L128" s="743">
        <f>SUM(L129:L137)</f>
        <v>0</v>
      </c>
      <c r="M128" s="125">
        <f>SUM(M129:M137)</f>
        <v>0</v>
      </c>
      <c r="N128" s="714" t="e">
        <f>(O128/M128)*100</f>
        <v>#DIV/0!</v>
      </c>
      <c r="O128" s="755">
        <f>SUM(O129:O137)</f>
        <v>0</v>
      </c>
      <c r="P128" s="135">
        <f>SUM(P129:P137)</f>
        <v>0</v>
      </c>
      <c r="Q128" s="714" t="e">
        <f>(R128/P128)*100</f>
        <v>#DIV/0!</v>
      </c>
      <c r="R128" s="767">
        <f>SUM(R129:R137)</f>
        <v>0</v>
      </c>
      <c r="S128" s="53">
        <f>SUM(S129:S137)</f>
        <v>0</v>
      </c>
      <c r="T128" s="714" t="e">
        <f>(U128/S128)*100</f>
        <v>#DIV/0!</v>
      </c>
      <c r="U128" s="779">
        <f>SUM(U129:U137)</f>
        <v>0</v>
      </c>
      <c r="V128" s="53">
        <f>SUM(V129:V137)</f>
        <v>0</v>
      </c>
      <c r="W128" s="50">
        <f t="shared" si="6"/>
        <v>3750</v>
      </c>
      <c r="X128" s="714">
        <f>(Y128/W128)*100</f>
        <v>100</v>
      </c>
      <c r="Y128" s="51">
        <f t="shared" si="5"/>
        <v>3750</v>
      </c>
    </row>
    <row r="129" spans="1:25" ht="19.5" customHeight="1">
      <c r="A129" s="54">
        <v>3231</v>
      </c>
      <c r="B129" s="55" t="s">
        <v>48</v>
      </c>
      <c r="C129" s="50"/>
      <c r="D129" s="116"/>
      <c r="E129" s="116"/>
      <c r="F129" s="718"/>
      <c r="G129" s="154"/>
      <c r="H129" s="116"/>
      <c r="I129" s="730"/>
      <c r="J129" s="144"/>
      <c r="K129" s="116"/>
      <c r="L129" s="742"/>
      <c r="M129" s="124"/>
      <c r="N129" s="116"/>
      <c r="O129" s="754"/>
      <c r="P129" s="134"/>
      <c r="Q129" s="116"/>
      <c r="R129" s="766"/>
      <c r="S129" s="50"/>
      <c r="T129" s="116"/>
      <c r="U129" s="778"/>
      <c r="V129" s="50"/>
      <c r="W129" s="50">
        <f t="shared" si="6"/>
        <v>0</v>
      </c>
      <c r="X129" s="116"/>
      <c r="Y129" s="166">
        <f t="shared" si="5"/>
        <v>0</v>
      </c>
    </row>
    <row r="130" spans="1:25" ht="19.5" customHeight="1">
      <c r="A130" s="54">
        <v>3232</v>
      </c>
      <c r="B130" s="55" t="s">
        <v>49</v>
      </c>
      <c r="C130" s="50"/>
      <c r="D130" s="116"/>
      <c r="E130" s="116"/>
      <c r="F130" s="718"/>
      <c r="G130" s="154"/>
      <c r="H130" s="116"/>
      <c r="I130" s="730"/>
      <c r="J130" s="144"/>
      <c r="K130" s="116"/>
      <c r="L130" s="742"/>
      <c r="M130" s="124"/>
      <c r="N130" s="116"/>
      <c r="O130" s="754"/>
      <c r="P130" s="134"/>
      <c r="Q130" s="116"/>
      <c r="R130" s="766"/>
      <c r="S130" s="50"/>
      <c r="T130" s="116"/>
      <c r="U130" s="778"/>
      <c r="V130" s="50"/>
      <c r="W130" s="50">
        <f t="shared" si="6"/>
        <v>0</v>
      </c>
      <c r="X130" s="116"/>
      <c r="Y130" s="166">
        <f t="shared" si="5"/>
        <v>0</v>
      </c>
    </row>
    <row r="131" spans="1:25" ht="19.5" customHeight="1">
      <c r="A131" s="54">
        <v>3233</v>
      </c>
      <c r="B131" s="55" t="s">
        <v>50</v>
      </c>
      <c r="C131" s="50"/>
      <c r="D131" s="116"/>
      <c r="E131" s="116"/>
      <c r="F131" s="718"/>
      <c r="G131" s="154"/>
      <c r="H131" s="116"/>
      <c r="I131" s="730"/>
      <c r="J131" s="144"/>
      <c r="K131" s="116"/>
      <c r="L131" s="742"/>
      <c r="M131" s="124"/>
      <c r="N131" s="116"/>
      <c r="O131" s="754"/>
      <c r="P131" s="134"/>
      <c r="Q131" s="116"/>
      <c r="R131" s="766"/>
      <c r="S131" s="50"/>
      <c r="T131" s="116"/>
      <c r="U131" s="778"/>
      <c r="V131" s="50"/>
      <c r="W131" s="50">
        <f t="shared" si="6"/>
        <v>0</v>
      </c>
      <c r="X131" s="116"/>
      <c r="Y131" s="166">
        <f t="shared" si="5"/>
        <v>0</v>
      </c>
    </row>
    <row r="132" spans="1:25" ht="19.5" customHeight="1">
      <c r="A132" s="54">
        <v>3234</v>
      </c>
      <c r="B132" s="55" t="s">
        <v>51</v>
      </c>
      <c r="C132" s="50"/>
      <c r="D132" s="116"/>
      <c r="E132" s="116"/>
      <c r="F132" s="718"/>
      <c r="G132" s="154"/>
      <c r="H132" s="116"/>
      <c r="I132" s="730"/>
      <c r="J132" s="144"/>
      <c r="K132" s="116"/>
      <c r="L132" s="742"/>
      <c r="M132" s="124"/>
      <c r="N132" s="116"/>
      <c r="O132" s="754"/>
      <c r="P132" s="134"/>
      <c r="Q132" s="116"/>
      <c r="R132" s="766"/>
      <c r="S132" s="50"/>
      <c r="T132" s="116"/>
      <c r="U132" s="778"/>
      <c r="V132" s="50"/>
      <c r="W132" s="50">
        <f t="shared" si="6"/>
        <v>0</v>
      </c>
      <c r="X132" s="116"/>
      <c r="Y132" s="166">
        <f t="shared" si="5"/>
        <v>0</v>
      </c>
    </row>
    <row r="133" spans="1:25" ht="19.5" customHeight="1">
      <c r="A133" s="54">
        <v>3235</v>
      </c>
      <c r="B133" s="55" t="s">
        <v>52</v>
      </c>
      <c r="C133" s="50"/>
      <c r="D133" s="116"/>
      <c r="E133" s="116"/>
      <c r="F133" s="718"/>
      <c r="G133" s="154"/>
      <c r="H133" s="116"/>
      <c r="I133" s="730"/>
      <c r="J133" s="144"/>
      <c r="K133" s="116"/>
      <c r="L133" s="742"/>
      <c r="M133" s="124"/>
      <c r="N133" s="116"/>
      <c r="O133" s="754"/>
      <c r="P133" s="134"/>
      <c r="Q133" s="116"/>
      <c r="R133" s="766"/>
      <c r="S133" s="50"/>
      <c r="T133" s="116"/>
      <c r="U133" s="778"/>
      <c r="V133" s="50"/>
      <c r="W133" s="50">
        <f t="shared" si="6"/>
        <v>0</v>
      </c>
      <c r="X133" s="116"/>
      <c r="Y133" s="166">
        <f t="shared" si="5"/>
        <v>0</v>
      </c>
    </row>
    <row r="134" spans="1:25" ht="19.5" customHeight="1">
      <c r="A134" s="54">
        <v>3236</v>
      </c>
      <c r="B134" s="55" t="s">
        <v>53</v>
      </c>
      <c r="C134" s="50"/>
      <c r="D134" s="116"/>
      <c r="E134" s="116"/>
      <c r="F134" s="718"/>
      <c r="G134" s="154"/>
      <c r="H134" s="116"/>
      <c r="I134" s="730"/>
      <c r="J134" s="144"/>
      <c r="K134" s="116"/>
      <c r="L134" s="742"/>
      <c r="M134" s="124"/>
      <c r="N134" s="116"/>
      <c r="O134" s="754"/>
      <c r="P134" s="134"/>
      <c r="Q134" s="116"/>
      <c r="R134" s="766"/>
      <c r="S134" s="50"/>
      <c r="T134" s="116"/>
      <c r="U134" s="778"/>
      <c r="V134" s="50"/>
      <c r="W134" s="50">
        <f t="shared" si="6"/>
        <v>0</v>
      </c>
      <c r="X134" s="116"/>
      <c r="Y134" s="166">
        <f t="shared" si="5"/>
        <v>0</v>
      </c>
    </row>
    <row r="135" spans="1:25" ht="19.5" customHeight="1">
      <c r="A135" s="54">
        <v>3237</v>
      </c>
      <c r="B135" s="55" t="s">
        <v>54</v>
      </c>
      <c r="C135" s="50"/>
      <c r="D135" s="116"/>
      <c r="E135" s="116"/>
      <c r="F135" s="718"/>
      <c r="G135" s="154"/>
      <c r="H135" s="116"/>
      <c r="I135" s="730"/>
      <c r="J135" s="144"/>
      <c r="K135" s="116"/>
      <c r="L135" s="742"/>
      <c r="M135" s="124"/>
      <c r="N135" s="116"/>
      <c r="O135" s="754"/>
      <c r="P135" s="134"/>
      <c r="Q135" s="116"/>
      <c r="R135" s="766"/>
      <c r="S135" s="50"/>
      <c r="T135" s="116"/>
      <c r="U135" s="778"/>
      <c r="V135" s="50"/>
      <c r="W135" s="50">
        <f t="shared" si="6"/>
        <v>0</v>
      </c>
      <c r="X135" s="116"/>
      <c r="Y135" s="166">
        <f t="shared" si="5"/>
        <v>0</v>
      </c>
    </row>
    <row r="136" spans="1:25" ht="19.5" customHeight="1">
      <c r="A136" s="54">
        <v>3238</v>
      </c>
      <c r="B136" s="55" t="s">
        <v>55</v>
      </c>
      <c r="C136" s="50"/>
      <c r="D136" s="116"/>
      <c r="E136" s="116"/>
      <c r="F136" s="718"/>
      <c r="G136" s="154"/>
      <c r="H136" s="116"/>
      <c r="I136" s="730"/>
      <c r="J136" s="144"/>
      <c r="K136" s="116"/>
      <c r="L136" s="742"/>
      <c r="M136" s="124"/>
      <c r="N136" s="116"/>
      <c r="O136" s="754"/>
      <c r="P136" s="134"/>
      <c r="Q136" s="116"/>
      <c r="R136" s="766"/>
      <c r="S136" s="50"/>
      <c r="T136" s="116"/>
      <c r="U136" s="778"/>
      <c r="V136" s="50"/>
      <c r="W136" s="50">
        <f t="shared" si="6"/>
        <v>0</v>
      </c>
      <c r="X136" s="116"/>
      <c r="Y136" s="166">
        <f aca="true" t="shared" si="10" ref="Y136:Y199">F136+I136+L136+O136+R136+U136</f>
        <v>0</v>
      </c>
    </row>
    <row r="137" spans="1:25" ht="19.5" customHeight="1">
      <c r="A137" s="54">
        <v>3239</v>
      </c>
      <c r="B137" s="55" t="s">
        <v>56</v>
      </c>
      <c r="C137" s="50"/>
      <c r="D137" s="116">
        <f>'INT.POM.TAB.RAS.-SVE RAZINE ''16'!I50</f>
        <v>3750</v>
      </c>
      <c r="E137" s="116"/>
      <c r="F137" s="718">
        <v>3750</v>
      </c>
      <c r="G137" s="154"/>
      <c r="H137" s="116"/>
      <c r="I137" s="730"/>
      <c r="J137" s="144"/>
      <c r="K137" s="116"/>
      <c r="L137" s="742"/>
      <c r="M137" s="124"/>
      <c r="N137" s="116"/>
      <c r="O137" s="754"/>
      <c r="P137" s="134"/>
      <c r="Q137" s="116"/>
      <c r="R137" s="766"/>
      <c r="S137" s="50"/>
      <c r="T137" s="116"/>
      <c r="U137" s="778"/>
      <c r="V137" s="50"/>
      <c r="W137" s="50">
        <f aca="true" t="shared" si="11" ref="W137:W200">D137+G137+J137+M137+P137+S137+V137</f>
        <v>3750</v>
      </c>
      <c r="X137" s="116"/>
      <c r="Y137" s="166">
        <f t="shared" si="10"/>
        <v>3750</v>
      </c>
    </row>
    <row r="138" spans="1:25" s="42" customFormat="1" ht="24" customHeight="1">
      <c r="A138" s="49">
        <v>324</v>
      </c>
      <c r="B138" s="52" t="s">
        <v>57</v>
      </c>
      <c r="C138" s="53">
        <f>SUM(C139)</f>
        <v>0</v>
      </c>
      <c r="D138" s="112">
        <f aca="true" t="shared" si="12" ref="D138:V138">SUM(D139)</f>
        <v>0</v>
      </c>
      <c r="E138" s="714" t="e">
        <f>(F138/D138)*100</f>
        <v>#DIV/0!</v>
      </c>
      <c r="F138" s="719">
        <f t="shared" si="12"/>
        <v>0</v>
      </c>
      <c r="G138" s="155">
        <f t="shared" si="12"/>
        <v>0</v>
      </c>
      <c r="H138" s="714" t="e">
        <f>(I138/G138)*100</f>
        <v>#DIV/0!</v>
      </c>
      <c r="I138" s="731">
        <f t="shared" si="12"/>
        <v>0</v>
      </c>
      <c r="J138" s="145">
        <f t="shared" si="12"/>
        <v>0</v>
      </c>
      <c r="K138" s="714" t="e">
        <f>(L138/J138)*100</f>
        <v>#DIV/0!</v>
      </c>
      <c r="L138" s="743">
        <f t="shared" si="12"/>
        <v>0</v>
      </c>
      <c r="M138" s="125">
        <f t="shared" si="12"/>
        <v>0</v>
      </c>
      <c r="N138" s="714" t="e">
        <f>(O138/M138)*100</f>
        <v>#DIV/0!</v>
      </c>
      <c r="O138" s="755">
        <f t="shared" si="12"/>
        <v>0</v>
      </c>
      <c r="P138" s="135">
        <f t="shared" si="12"/>
        <v>0</v>
      </c>
      <c r="Q138" s="714" t="e">
        <f>(R138/P138)*100</f>
        <v>#DIV/0!</v>
      </c>
      <c r="R138" s="767">
        <f t="shared" si="12"/>
        <v>0</v>
      </c>
      <c r="S138" s="53">
        <f t="shared" si="12"/>
        <v>0</v>
      </c>
      <c r="T138" s="714" t="e">
        <f>(U138/S138)*100</f>
        <v>#DIV/0!</v>
      </c>
      <c r="U138" s="779">
        <f t="shared" si="12"/>
        <v>0</v>
      </c>
      <c r="V138" s="53">
        <f t="shared" si="12"/>
        <v>0</v>
      </c>
      <c r="W138" s="50">
        <f t="shared" si="11"/>
        <v>0</v>
      </c>
      <c r="X138" s="714" t="e">
        <f>(Y138/W138)*100</f>
        <v>#DIV/0!</v>
      </c>
      <c r="Y138" s="51">
        <f t="shared" si="10"/>
        <v>0</v>
      </c>
    </row>
    <row r="139" spans="1:25" ht="24" customHeight="1">
      <c r="A139" s="54">
        <v>3241</v>
      </c>
      <c r="B139" s="55" t="s">
        <v>57</v>
      </c>
      <c r="C139" s="50"/>
      <c r="D139" s="116"/>
      <c r="E139" s="116"/>
      <c r="F139" s="718"/>
      <c r="G139" s="154"/>
      <c r="H139" s="116"/>
      <c r="I139" s="730"/>
      <c r="J139" s="144"/>
      <c r="K139" s="116"/>
      <c r="L139" s="742"/>
      <c r="M139" s="124"/>
      <c r="N139" s="116"/>
      <c r="O139" s="754"/>
      <c r="P139" s="134"/>
      <c r="Q139" s="116"/>
      <c r="R139" s="766"/>
      <c r="S139" s="50"/>
      <c r="T139" s="116"/>
      <c r="U139" s="778"/>
      <c r="V139" s="50"/>
      <c r="W139" s="50">
        <f t="shared" si="11"/>
        <v>0</v>
      </c>
      <c r="X139" s="116"/>
      <c r="Y139" s="166">
        <f t="shared" si="10"/>
        <v>0</v>
      </c>
    </row>
    <row r="140" spans="1:25" s="42" customFormat="1" ht="19.5" customHeight="1">
      <c r="A140" s="49">
        <v>329</v>
      </c>
      <c r="B140" s="52" t="s">
        <v>58</v>
      </c>
      <c r="C140" s="53">
        <f>SUM(C141:C147)</f>
        <v>0</v>
      </c>
      <c r="D140" s="112">
        <f>SUM(D141:D147)</f>
        <v>0</v>
      </c>
      <c r="E140" s="714" t="e">
        <f>(F140/D140)*100</f>
        <v>#DIV/0!</v>
      </c>
      <c r="F140" s="719">
        <f>SUM(F141:F147)</f>
        <v>0</v>
      </c>
      <c r="G140" s="155">
        <f>SUM(G141:G147)</f>
        <v>0</v>
      </c>
      <c r="H140" s="714" t="e">
        <f>(I140/G140)*100</f>
        <v>#DIV/0!</v>
      </c>
      <c r="I140" s="731">
        <f>SUM(I141:I147)</f>
        <v>0</v>
      </c>
      <c r="J140" s="145">
        <f>SUM(J141:J147)</f>
        <v>0</v>
      </c>
      <c r="K140" s="714" t="e">
        <f>(L140/J140)*100</f>
        <v>#DIV/0!</v>
      </c>
      <c r="L140" s="743">
        <f>SUM(L141:L147)</f>
        <v>0</v>
      </c>
      <c r="M140" s="125">
        <f>SUM(M141:M147)</f>
        <v>0</v>
      </c>
      <c r="N140" s="714" t="e">
        <f>(O140/M140)*100</f>
        <v>#DIV/0!</v>
      </c>
      <c r="O140" s="755">
        <f>SUM(O141:O147)</f>
        <v>0</v>
      </c>
      <c r="P140" s="135">
        <f>SUM(P141:P147)</f>
        <v>0</v>
      </c>
      <c r="Q140" s="714" t="e">
        <f>(R140/P140)*100</f>
        <v>#DIV/0!</v>
      </c>
      <c r="R140" s="767">
        <f>SUM(R141:R147)</f>
        <v>0</v>
      </c>
      <c r="S140" s="53">
        <f>SUM(S141:S147)</f>
        <v>0</v>
      </c>
      <c r="T140" s="714" t="e">
        <f>(U140/S140)*100</f>
        <v>#DIV/0!</v>
      </c>
      <c r="U140" s="779">
        <f>SUM(U141:U147)</f>
        <v>0</v>
      </c>
      <c r="V140" s="53">
        <f>SUM(V141:V147)</f>
        <v>0</v>
      </c>
      <c r="W140" s="50">
        <f t="shared" si="11"/>
        <v>0</v>
      </c>
      <c r="X140" s="714" t="e">
        <f>(Y140/W140)*100</f>
        <v>#DIV/0!</v>
      </c>
      <c r="Y140" s="51">
        <f t="shared" si="10"/>
        <v>0</v>
      </c>
    </row>
    <row r="141" spans="1:25" ht="26.25" customHeight="1">
      <c r="A141" s="54">
        <v>3291</v>
      </c>
      <c r="B141" s="55" t="s">
        <v>59</v>
      </c>
      <c r="C141" s="50"/>
      <c r="D141" s="116"/>
      <c r="E141" s="116"/>
      <c r="F141" s="718"/>
      <c r="G141" s="154"/>
      <c r="H141" s="116"/>
      <c r="I141" s="730"/>
      <c r="J141" s="144"/>
      <c r="K141" s="116"/>
      <c r="L141" s="742"/>
      <c r="M141" s="124"/>
      <c r="N141" s="116"/>
      <c r="O141" s="754"/>
      <c r="P141" s="134"/>
      <c r="Q141" s="116"/>
      <c r="R141" s="766"/>
      <c r="S141" s="50"/>
      <c r="T141" s="116"/>
      <c r="U141" s="778"/>
      <c r="V141" s="50"/>
      <c r="W141" s="50">
        <f t="shared" si="11"/>
        <v>0</v>
      </c>
      <c r="X141" s="116"/>
      <c r="Y141" s="166">
        <f t="shared" si="10"/>
        <v>0</v>
      </c>
    </row>
    <row r="142" spans="1:25" ht="19.5" customHeight="1">
      <c r="A142" s="54">
        <v>3292</v>
      </c>
      <c r="B142" s="55" t="s">
        <v>60</v>
      </c>
      <c r="C142" s="50"/>
      <c r="D142" s="116"/>
      <c r="E142" s="116"/>
      <c r="F142" s="718"/>
      <c r="G142" s="154"/>
      <c r="H142" s="116"/>
      <c r="I142" s="730"/>
      <c r="J142" s="144"/>
      <c r="K142" s="116"/>
      <c r="L142" s="742"/>
      <c r="M142" s="124"/>
      <c r="N142" s="116"/>
      <c r="O142" s="754"/>
      <c r="P142" s="134"/>
      <c r="Q142" s="116"/>
      <c r="R142" s="766"/>
      <c r="S142" s="50"/>
      <c r="T142" s="116"/>
      <c r="U142" s="778"/>
      <c r="V142" s="50"/>
      <c r="W142" s="50">
        <f t="shared" si="11"/>
        <v>0</v>
      </c>
      <c r="X142" s="116"/>
      <c r="Y142" s="166">
        <f t="shared" si="10"/>
        <v>0</v>
      </c>
    </row>
    <row r="143" spans="1:25" ht="19.5" customHeight="1">
      <c r="A143" s="54">
        <v>3293</v>
      </c>
      <c r="B143" s="55" t="s">
        <v>61</v>
      </c>
      <c r="C143" s="50"/>
      <c r="D143" s="116"/>
      <c r="E143" s="116"/>
      <c r="F143" s="718"/>
      <c r="G143" s="154"/>
      <c r="H143" s="116"/>
      <c r="I143" s="730"/>
      <c r="J143" s="144"/>
      <c r="K143" s="116"/>
      <c r="L143" s="742"/>
      <c r="M143" s="124"/>
      <c r="N143" s="116"/>
      <c r="O143" s="754"/>
      <c r="P143" s="134"/>
      <c r="Q143" s="116"/>
      <c r="R143" s="766"/>
      <c r="S143" s="50"/>
      <c r="T143" s="116"/>
      <c r="U143" s="778"/>
      <c r="V143" s="50"/>
      <c r="W143" s="50">
        <f t="shared" si="11"/>
        <v>0</v>
      </c>
      <c r="X143" s="116"/>
      <c r="Y143" s="166">
        <f t="shared" si="10"/>
        <v>0</v>
      </c>
    </row>
    <row r="144" spans="1:25" ht="19.5" customHeight="1">
      <c r="A144" s="54">
        <v>3294</v>
      </c>
      <c r="B144" s="55" t="s">
        <v>62</v>
      </c>
      <c r="C144" s="50"/>
      <c r="D144" s="116"/>
      <c r="E144" s="116"/>
      <c r="F144" s="718"/>
      <c r="G144" s="154"/>
      <c r="H144" s="116"/>
      <c r="I144" s="730"/>
      <c r="J144" s="144"/>
      <c r="K144" s="116"/>
      <c r="L144" s="742"/>
      <c r="M144" s="124"/>
      <c r="N144" s="116"/>
      <c r="O144" s="754"/>
      <c r="P144" s="134"/>
      <c r="Q144" s="116"/>
      <c r="R144" s="766"/>
      <c r="S144" s="50"/>
      <c r="T144" s="116"/>
      <c r="U144" s="778"/>
      <c r="V144" s="50"/>
      <c r="W144" s="50">
        <f t="shared" si="11"/>
        <v>0</v>
      </c>
      <c r="X144" s="116"/>
      <c r="Y144" s="166">
        <f t="shared" si="10"/>
        <v>0</v>
      </c>
    </row>
    <row r="145" spans="1:25" ht="19.5" customHeight="1">
      <c r="A145" s="54">
        <v>3295</v>
      </c>
      <c r="B145" s="55" t="s">
        <v>63</v>
      </c>
      <c r="C145" s="50"/>
      <c r="D145" s="116"/>
      <c r="E145" s="116"/>
      <c r="F145" s="718"/>
      <c r="G145" s="154"/>
      <c r="H145" s="116"/>
      <c r="I145" s="730"/>
      <c r="J145" s="144"/>
      <c r="K145" s="116"/>
      <c r="L145" s="742"/>
      <c r="M145" s="124"/>
      <c r="N145" s="116"/>
      <c r="O145" s="754"/>
      <c r="P145" s="134"/>
      <c r="Q145" s="116"/>
      <c r="R145" s="766"/>
      <c r="S145" s="50"/>
      <c r="T145" s="116"/>
      <c r="U145" s="778"/>
      <c r="V145" s="50"/>
      <c r="W145" s="50">
        <f t="shared" si="11"/>
        <v>0</v>
      </c>
      <c r="X145" s="116"/>
      <c r="Y145" s="166">
        <f t="shared" si="10"/>
        <v>0</v>
      </c>
    </row>
    <row r="146" spans="1:25" ht="19.5" customHeight="1">
      <c r="A146" s="54">
        <v>3296</v>
      </c>
      <c r="B146" s="55" t="s">
        <v>64</v>
      </c>
      <c r="C146" s="50"/>
      <c r="D146" s="116"/>
      <c r="E146" s="116"/>
      <c r="F146" s="718"/>
      <c r="G146" s="154"/>
      <c r="H146" s="116"/>
      <c r="I146" s="730"/>
      <c r="J146" s="144"/>
      <c r="K146" s="116"/>
      <c r="L146" s="742"/>
      <c r="M146" s="124"/>
      <c r="N146" s="116"/>
      <c r="O146" s="754"/>
      <c r="P146" s="134"/>
      <c r="Q146" s="116"/>
      <c r="R146" s="766"/>
      <c r="S146" s="50"/>
      <c r="T146" s="116"/>
      <c r="U146" s="778"/>
      <c r="V146" s="50"/>
      <c r="W146" s="50">
        <f t="shared" si="11"/>
        <v>0</v>
      </c>
      <c r="X146" s="116"/>
      <c r="Y146" s="166">
        <f t="shared" si="10"/>
        <v>0</v>
      </c>
    </row>
    <row r="147" spans="1:25" ht="19.5" customHeight="1">
      <c r="A147" s="54">
        <v>3299</v>
      </c>
      <c r="B147" s="55" t="s">
        <v>58</v>
      </c>
      <c r="C147" s="50"/>
      <c r="D147" s="116"/>
      <c r="E147" s="116"/>
      <c r="F147" s="718"/>
      <c r="G147" s="154"/>
      <c r="H147" s="116"/>
      <c r="I147" s="730"/>
      <c r="J147" s="144"/>
      <c r="K147" s="116"/>
      <c r="L147" s="742"/>
      <c r="M147" s="124"/>
      <c r="N147" s="116"/>
      <c r="O147" s="754"/>
      <c r="P147" s="134"/>
      <c r="Q147" s="116"/>
      <c r="R147" s="766"/>
      <c r="S147" s="50"/>
      <c r="T147" s="116"/>
      <c r="U147" s="778"/>
      <c r="V147" s="50"/>
      <c r="W147" s="50">
        <f t="shared" si="11"/>
        <v>0</v>
      </c>
      <c r="X147" s="116"/>
      <c r="Y147" s="166">
        <f t="shared" si="10"/>
        <v>0</v>
      </c>
    </row>
    <row r="148" spans="1:25" s="42" customFormat="1" ht="28.5" customHeight="1">
      <c r="A148" s="49">
        <v>42</v>
      </c>
      <c r="B148" s="52" t="s">
        <v>95</v>
      </c>
      <c r="C148" s="53">
        <f>SUM(C149+C154+C163+C165+C170)</f>
        <v>0</v>
      </c>
      <c r="D148" s="112">
        <f>SUM(D149+D154+D163+D165+D170)</f>
        <v>0</v>
      </c>
      <c r="E148" s="112"/>
      <c r="F148" s="719">
        <f>SUM(F149+F154+F163+F165+F170)</f>
        <v>0</v>
      </c>
      <c r="G148" s="155">
        <f>SUM(G149+G154+G163+G165+G170)</f>
        <v>0</v>
      </c>
      <c r="H148" s="112"/>
      <c r="I148" s="731">
        <f>SUM(I149+I154+I163+I165+I170)</f>
        <v>0</v>
      </c>
      <c r="J148" s="145">
        <f>SUM(J149+J154+J163+J165+J170)</f>
        <v>0</v>
      </c>
      <c r="K148" s="112"/>
      <c r="L148" s="743">
        <f>SUM(L149+L154+L163+L165+L170)</f>
        <v>0</v>
      </c>
      <c r="M148" s="125">
        <f>SUM(M149+M154+M163+M165+M170)</f>
        <v>0</v>
      </c>
      <c r="N148" s="112"/>
      <c r="O148" s="755">
        <f>SUM(O149+O154+O163+O165+O170)</f>
        <v>0</v>
      </c>
      <c r="P148" s="135">
        <f>SUM(P149+P154+P163+P165+P170)</f>
        <v>0</v>
      </c>
      <c r="Q148" s="112"/>
      <c r="R148" s="767">
        <f>SUM(R149+R154+R163+R165+R170)</f>
        <v>0</v>
      </c>
      <c r="S148" s="53">
        <f>SUM(S149+S154+S163+S165+S170)</f>
        <v>0</v>
      </c>
      <c r="T148" s="112"/>
      <c r="U148" s="779">
        <f>SUM(U149+U154+U163+U165+U170)</f>
        <v>0</v>
      </c>
      <c r="V148" s="53">
        <f>SUM(V149+V154+V163+V165+V170)</f>
        <v>0</v>
      </c>
      <c r="W148" s="50">
        <f t="shared" si="11"/>
        <v>0</v>
      </c>
      <c r="X148" s="112"/>
      <c r="Y148" s="166">
        <f t="shared" si="10"/>
        <v>0</v>
      </c>
    </row>
    <row r="149" spans="1:25" s="42" customFormat="1" ht="19.5" customHeight="1">
      <c r="A149" s="49">
        <v>421</v>
      </c>
      <c r="B149" s="52" t="s">
        <v>96</v>
      </c>
      <c r="C149" s="53">
        <f>SUM(C150:C153)</f>
        <v>0</v>
      </c>
      <c r="D149" s="112">
        <f>SUM(D150:D153)</f>
        <v>0</v>
      </c>
      <c r="E149" s="714" t="e">
        <f>(F149/D149)*100</f>
        <v>#DIV/0!</v>
      </c>
      <c r="F149" s="719">
        <f>SUM(F150:F153)</f>
        <v>0</v>
      </c>
      <c r="G149" s="155">
        <f>SUM(G150:G153)</f>
        <v>0</v>
      </c>
      <c r="H149" s="714" t="e">
        <f>(I149/G149)*100</f>
        <v>#DIV/0!</v>
      </c>
      <c r="I149" s="731">
        <f>SUM(I150:I153)</f>
        <v>0</v>
      </c>
      <c r="J149" s="145">
        <f>SUM(J150:J153)</f>
        <v>0</v>
      </c>
      <c r="K149" s="714" t="e">
        <f>(L149/J149)*100</f>
        <v>#DIV/0!</v>
      </c>
      <c r="L149" s="743">
        <f>SUM(L150:L153)</f>
        <v>0</v>
      </c>
      <c r="M149" s="125">
        <f>SUM(M150:M153)</f>
        <v>0</v>
      </c>
      <c r="N149" s="714" t="e">
        <f>(O149/M149)*100</f>
        <v>#DIV/0!</v>
      </c>
      <c r="O149" s="755">
        <f>SUM(O150:O153)</f>
        <v>0</v>
      </c>
      <c r="P149" s="135">
        <f>SUM(P150:P153)</f>
        <v>0</v>
      </c>
      <c r="Q149" s="714" t="e">
        <f>(R149/P149)*100</f>
        <v>#DIV/0!</v>
      </c>
      <c r="R149" s="767">
        <f>SUM(R150:R153)</f>
        <v>0</v>
      </c>
      <c r="S149" s="53">
        <f>SUM(S150:S153)</f>
        <v>0</v>
      </c>
      <c r="T149" s="714" t="e">
        <f>(U149/S149)*100</f>
        <v>#DIV/0!</v>
      </c>
      <c r="U149" s="779">
        <f>SUM(U150:U153)</f>
        <v>0</v>
      </c>
      <c r="V149" s="53">
        <f>SUM(V150:V153)</f>
        <v>0</v>
      </c>
      <c r="W149" s="50">
        <f t="shared" si="11"/>
        <v>0</v>
      </c>
      <c r="X149" s="714" t="e">
        <f>(Y149/W149)*100</f>
        <v>#DIV/0!</v>
      </c>
      <c r="Y149" s="51">
        <f t="shared" si="10"/>
        <v>0</v>
      </c>
    </row>
    <row r="150" spans="1:25" ht="19.5" customHeight="1">
      <c r="A150" s="54">
        <v>4211</v>
      </c>
      <c r="B150" s="55" t="s">
        <v>97</v>
      </c>
      <c r="C150" s="50"/>
      <c r="D150" s="116"/>
      <c r="E150" s="116"/>
      <c r="F150" s="718"/>
      <c r="G150" s="154"/>
      <c r="H150" s="116"/>
      <c r="I150" s="730"/>
      <c r="J150" s="144"/>
      <c r="K150" s="116"/>
      <c r="L150" s="742"/>
      <c r="M150" s="124"/>
      <c r="N150" s="116"/>
      <c r="O150" s="754"/>
      <c r="P150" s="134"/>
      <c r="Q150" s="116"/>
      <c r="R150" s="766"/>
      <c r="S150" s="50"/>
      <c r="T150" s="116"/>
      <c r="U150" s="778"/>
      <c r="V150" s="50"/>
      <c r="W150" s="50">
        <f t="shared" si="11"/>
        <v>0</v>
      </c>
      <c r="X150" s="116"/>
      <c r="Y150" s="166">
        <f t="shared" si="10"/>
        <v>0</v>
      </c>
    </row>
    <row r="151" spans="1:25" ht="19.5" customHeight="1">
      <c r="A151" s="54">
        <v>4212</v>
      </c>
      <c r="B151" s="55" t="s">
        <v>98</v>
      </c>
      <c r="C151" s="50"/>
      <c r="D151" s="116"/>
      <c r="E151" s="116"/>
      <c r="F151" s="718"/>
      <c r="G151" s="154"/>
      <c r="H151" s="116"/>
      <c r="I151" s="730"/>
      <c r="J151" s="144"/>
      <c r="K151" s="116"/>
      <c r="L151" s="742"/>
      <c r="M151" s="124"/>
      <c r="N151" s="116"/>
      <c r="O151" s="754"/>
      <c r="P151" s="134"/>
      <c r="Q151" s="116"/>
      <c r="R151" s="766"/>
      <c r="S151" s="50"/>
      <c r="T151" s="116"/>
      <c r="U151" s="778"/>
      <c r="V151" s="50"/>
      <c r="W151" s="50">
        <f t="shared" si="11"/>
        <v>0</v>
      </c>
      <c r="X151" s="116"/>
      <c r="Y151" s="166">
        <f t="shared" si="10"/>
        <v>0</v>
      </c>
    </row>
    <row r="152" spans="1:25" ht="19.5" customHeight="1">
      <c r="A152" s="54">
        <v>4213</v>
      </c>
      <c r="B152" s="55" t="s">
        <v>99</v>
      </c>
      <c r="C152" s="50"/>
      <c r="D152" s="116"/>
      <c r="E152" s="116"/>
      <c r="F152" s="718"/>
      <c r="G152" s="154"/>
      <c r="H152" s="116"/>
      <c r="I152" s="730"/>
      <c r="J152" s="144"/>
      <c r="K152" s="116"/>
      <c r="L152" s="742"/>
      <c r="M152" s="124"/>
      <c r="N152" s="116"/>
      <c r="O152" s="754"/>
      <c r="P152" s="134"/>
      <c r="Q152" s="116"/>
      <c r="R152" s="766"/>
      <c r="S152" s="50"/>
      <c r="T152" s="116"/>
      <c r="U152" s="778"/>
      <c r="V152" s="50"/>
      <c r="W152" s="50">
        <f t="shared" si="11"/>
        <v>0</v>
      </c>
      <c r="X152" s="116"/>
      <c r="Y152" s="166">
        <f t="shared" si="10"/>
        <v>0</v>
      </c>
    </row>
    <row r="153" spans="1:25" ht="19.5" customHeight="1">
      <c r="A153" s="54">
        <v>4214</v>
      </c>
      <c r="B153" s="55" t="s">
        <v>100</v>
      </c>
      <c r="C153" s="50"/>
      <c r="D153" s="116"/>
      <c r="E153" s="116"/>
      <c r="F153" s="718"/>
      <c r="G153" s="154"/>
      <c r="H153" s="116"/>
      <c r="I153" s="730"/>
      <c r="J153" s="144"/>
      <c r="K153" s="116"/>
      <c r="L153" s="742"/>
      <c r="M153" s="124"/>
      <c r="N153" s="116"/>
      <c r="O153" s="754"/>
      <c r="P153" s="134"/>
      <c r="Q153" s="116"/>
      <c r="R153" s="766"/>
      <c r="S153" s="50"/>
      <c r="T153" s="116"/>
      <c r="U153" s="778"/>
      <c r="V153" s="50"/>
      <c r="W153" s="50">
        <f t="shared" si="11"/>
        <v>0</v>
      </c>
      <c r="X153" s="116"/>
      <c r="Y153" s="166">
        <f t="shared" si="10"/>
        <v>0</v>
      </c>
    </row>
    <row r="154" spans="1:25" s="42" customFormat="1" ht="19.5" customHeight="1">
      <c r="A154" s="49">
        <v>422</v>
      </c>
      <c r="B154" s="52" t="s">
        <v>101</v>
      </c>
      <c r="C154" s="53">
        <f>SUM(C155:C162)</f>
        <v>0</v>
      </c>
      <c r="D154" s="112">
        <f>SUM(D155:D162)</f>
        <v>0</v>
      </c>
      <c r="E154" s="714" t="e">
        <f>(F154/D154)*100</f>
        <v>#DIV/0!</v>
      </c>
      <c r="F154" s="719">
        <f>SUM(F155:F162)</f>
        <v>0</v>
      </c>
      <c r="G154" s="155">
        <f>SUM(G155:G162)</f>
        <v>0</v>
      </c>
      <c r="H154" s="714" t="e">
        <f>(I154/G154)*100</f>
        <v>#DIV/0!</v>
      </c>
      <c r="I154" s="731">
        <f>SUM(I155:I162)</f>
        <v>0</v>
      </c>
      <c r="J154" s="145">
        <f>SUM(J155:J162)</f>
        <v>0</v>
      </c>
      <c r="K154" s="714" t="e">
        <f>(L154/J154)*100</f>
        <v>#DIV/0!</v>
      </c>
      <c r="L154" s="743">
        <f>SUM(L155:L162)</f>
        <v>0</v>
      </c>
      <c r="M154" s="125">
        <f>SUM(M155:M162)</f>
        <v>0</v>
      </c>
      <c r="N154" s="714" t="e">
        <f>(O154/M154)*100</f>
        <v>#DIV/0!</v>
      </c>
      <c r="O154" s="755">
        <f>SUM(O155:O162)</f>
        <v>0</v>
      </c>
      <c r="P154" s="135">
        <f>SUM(P155:P162)</f>
        <v>0</v>
      </c>
      <c r="Q154" s="714" t="e">
        <f>(R154/P154)*100</f>
        <v>#DIV/0!</v>
      </c>
      <c r="R154" s="767">
        <f>SUM(R155:R162)</f>
        <v>0</v>
      </c>
      <c r="S154" s="53">
        <f>SUM(S155:S162)</f>
        <v>0</v>
      </c>
      <c r="T154" s="714" t="e">
        <f>(U154/S154)*100</f>
        <v>#DIV/0!</v>
      </c>
      <c r="U154" s="779">
        <f>SUM(U155:U162)</f>
        <v>0</v>
      </c>
      <c r="V154" s="53">
        <f>SUM(V155:V162)</f>
        <v>0</v>
      </c>
      <c r="W154" s="50">
        <f t="shared" si="11"/>
        <v>0</v>
      </c>
      <c r="X154" s="714" t="e">
        <f>(Y154/W154)*100</f>
        <v>#DIV/0!</v>
      </c>
      <c r="Y154" s="51">
        <f t="shared" si="10"/>
        <v>0</v>
      </c>
    </row>
    <row r="155" spans="1:25" ht="19.5" customHeight="1">
      <c r="A155" s="54">
        <v>4221</v>
      </c>
      <c r="B155" s="55" t="s">
        <v>102</v>
      </c>
      <c r="C155" s="50"/>
      <c r="D155" s="116"/>
      <c r="E155" s="116"/>
      <c r="F155" s="718"/>
      <c r="G155" s="154"/>
      <c r="H155" s="116"/>
      <c r="I155" s="730"/>
      <c r="J155" s="144"/>
      <c r="K155" s="116"/>
      <c r="L155" s="742"/>
      <c r="M155" s="124"/>
      <c r="N155" s="116"/>
      <c r="O155" s="754"/>
      <c r="P155" s="134"/>
      <c r="Q155" s="116"/>
      <c r="R155" s="766"/>
      <c r="S155" s="50"/>
      <c r="T155" s="116"/>
      <c r="U155" s="778"/>
      <c r="V155" s="50"/>
      <c r="W155" s="50">
        <f t="shared" si="11"/>
        <v>0</v>
      </c>
      <c r="X155" s="116"/>
      <c r="Y155" s="166">
        <f t="shared" si="10"/>
        <v>0</v>
      </c>
    </row>
    <row r="156" spans="1:25" ht="19.5" customHeight="1">
      <c r="A156" s="54">
        <v>4222</v>
      </c>
      <c r="B156" s="55" t="s">
        <v>103</v>
      </c>
      <c r="C156" s="50"/>
      <c r="D156" s="116"/>
      <c r="E156" s="116"/>
      <c r="F156" s="718"/>
      <c r="G156" s="154"/>
      <c r="H156" s="116"/>
      <c r="I156" s="730"/>
      <c r="J156" s="144"/>
      <c r="K156" s="116"/>
      <c r="L156" s="742"/>
      <c r="M156" s="124"/>
      <c r="N156" s="116"/>
      <c r="O156" s="754"/>
      <c r="P156" s="134"/>
      <c r="Q156" s="116"/>
      <c r="R156" s="766"/>
      <c r="S156" s="50"/>
      <c r="T156" s="116"/>
      <c r="U156" s="778"/>
      <c r="V156" s="50"/>
      <c r="W156" s="50">
        <f t="shared" si="11"/>
        <v>0</v>
      </c>
      <c r="X156" s="116"/>
      <c r="Y156" s="166">
        <f t="shared" si="10"/>
        <v>0</v>
      </c>
    </row>
    <row r="157" spans="1:25" ht="19.5" customHeight="1">
      <c r="A157" s="54">
        <v>4223</v>
      </c>
      <c r="B157" s="55" t="s">
        <v>104</v>
      </c>
      <c r="C157" s="50"/>
      <c r="D157" s="116"/>
      <c r="E157" s="116"/>
      <c r="F157" s="718"/>
      <c r="G157" s="154"/>
      <c r="H157" s="116"/>
      <c r="I157" s="730"/>
      <c r="J157" s="144"/>
      <c r="K157" s="116"/>
      <c r="L157" s="742"/>
      <c r="M157" s="124"/>
      <c r="N157" s="116"/>
      <c r="O157" s="754"/>
      <c r="P157" s="134"/>
      <c r="Q157" s="116"/>
      <c r="R157" s="766"/>
      <c r="S157" s="50"/>
      <c r="T157" s="116"/>
      <c r="U157" s="778"/>
      <c r="V157" s="50"/>
      <c r="W157" s="50">
        <f t="shared" si="11"/>
        <v>0</v>
      </c>
      <c r="X157" s="116"/>
      <c r="Y157" s="166">
        <f t="shared" si="10"/>
        <v>0</v>
      </c>
    </row>
    <row r="158" spans="1:25" ht="19.5" customHeight="1">
      <c r="A158" s="54">
        <v>4224</v>
      </c>
      <c r="B158" s="55" t="s">
        <v>105</v>
      </c>
      <c r="C158" s="50"/>
      <c r="D158" s="116"/>
      <c r="E158" s="116"/>
      <c r="F158" s="718"/>
      <c r="G158" s="154"/>
      <c r="H158" s="116"/>
      <c r="I158" s="730"/>
      <c r="J158" s="144"/>
      <c r="K158" s="116"/>
      <c r="L158" s="742"/>
      <c r="M158" s="124"/>
      <c r="N158" s="116"/>
      <c r="O158" s="754"/>
      <c r="P158" s="134"/>
      <c r="Q158" s="116"/>
      <c r="R158" s="766"/>
      <c r="S158" s="50"/>
      <c r="T158" s="116"/>
      <c r="U158" s="778"/>
      <c r="V158" s="50"/>
      <c r="W158" s="50">
        <f t="shared" si="11"/>
        <v>0</v>
      </c>
      <c r="X158" s="116"/>
      <c r="Y158" s="166">
        <f t="shared" si="10"/>
        <v>0</v>
      </c>
    </row>
    <row r="159" spans="1:25" ht="19.5" customHeight="1">
      <c r="A159" s="54">
        <v>4225</v>
      </c>
      <c r="B159" s="55" t="s">
        <v>106</v>
      </c>
      <c r="C159" s="50"/>
      <c r="D159" s="116"/>
      <c r="E159" s="116"/>
      <c r="F159" s="718"/>
      <c r="G159" s="154"/>
      <c r="H159" s="116"/>
      <c r="I159" s="730"/>
      <c r="J159" s="144"/>
      <c r="K159" s="116"/>
      <c r="L159" s="742"/>
      <c r="M159" s="124"/>
      <c r="N159" s="116"/>
      <c r="O159" s="754"/>
      <c r="P159" s="134"/>
      <c r="Q159" s="116"/>
      <c r="R159" s="766"/>
      <c r="S159" s="50"/>
      <c r="T159" s="116"/>
      <c r="U159" s="778"/>
      <c r="V159" s="50"/>
      <c r="W159" s="50">
        <f t="shared" si="11"/>
        <v>0</v>
      </c>
      <c r="X159" s="116"/>
      <c r="Y159" s="166">
        <f t="shared" si="10"/>
        <v>0</v>
      </c>
    </row>
    <row r="160" spans="1:25" ht="19.5" customHeight="1">
      <c r="A160" s="54">
        <v>4226</v>
      </c>
      <c r="B160" s="55" t="s">
        <v>107</v>
      </c>
      <c r="C160" s="50"/>
      <c r="D160" s="116"/>
      <c r="E160" s="116"/>
      <c r="F160" s="718"/>
      <c r="G160" s="154"/>
      <c r="H160" s="116"/>
      <c r="I160" s="730"/>
      <c r="J160" s="144"/>
      <c r="K160" s="116"/>
      <c r="L160" s="742"/>
      <c r="M160" s="124"/>
      <c r="N160" s="116"/>
      <c r="O160" s="754"/>
      <c r="P160" s="134"/>
      <c r="Q160" s="116"/>
      <c r="R160" s="766"/>
      <c r="S160" s="50"/>
      <c r="T160" s="116"/>
      <c r="U160" s="778"/>
      <c r="V160" s="50"/>
      <c r="W160" s="50">
        <f t="shared" si="11"/>
        <v>0</v>
      </c>
      <c r="X160" s="116"/>
      <c r="Y160" s="166">
        <f t="shared" si="10"/>
        <v>0</v>
      </c>
    </row>
    <row r="161" spans="1:25" ht="27.75" customHeight="1">
      <c r="A161" s="54">
        <v>4227</v>
      </c>
      <c r="B161" s="55" t="s">
        <v>108</v>
      </c>
      <c r="C161" s="50"/>
      <c r="D161" s="116"/>
      <c r="E161" s="116"/>
      <c r="F161" s="718"/>
      <c r="G161" s="154"/>
      <c r="H161" s="116"/>
      <c r="I161" s="730"/>
      <c r="J161" s="144"/>
      <c r="K161" s="116"/>
      <c r="L161" s="742"/>
      <c r="M161" s="124"/>
      <c r="N161" s="116"/>
      <c r="O161" s="754"/>
      <c r="P161" s="134"/>
      <c r="Q161" s="116"/>
      <c r="R161" s="766"/>
      <c r="S161" s="50"/>
      <c r="T161" s="116"/>
      <c r="U161" s="778"/>
      <c r="V161" s="50"/>
      <c r="W161" s="50">
        <f t="shared" si="11"/>
        <v>0</v>
      </c>
      <c r="X161" s="116"/>
      <c r="Y161" s="166">
        <f t="shared" si="10"/>
        <v>0</v>
      </c>
    </row>
    <row r="162" spans="1:25" ht="19.5" customHeight="1">
      <c r="A162" s="54">
        <v>4228</v>
      </c>
      <c r="B162" s="55" t="s">
        <v>109</v>
      </c>
      <c r="C162" s="50"/>
      <c r="D162" s="116"/>
      <c r="E162" s="116"/>
      <c r="F162" s="718"/>
      <c r="G162" s="154"/>
      <c r="H162" s="116"/>
      <c r="I162" s="730"/>
      <c r="J162" s="144"/>
      <c r="K162" s="116"/>
      <c r="L162" s="742"/>
      <c r="M162" s="124"/>
      <c r="N162" s="116"/>
      <c r="O162" s="754"/>
      <c r="P162" s="134"/>
      <c r="Q162" s="116"/>
      <c r="R162" s="766"/>
      <c r="S162" s="50"/>
      <c r="T162" s="116"/>
      <c r="U162" s="778"/>
      <c r="V162" s="50"/>
      <c r="W162" s="50">
        <f t="shared" si="11"/>
        <v>0</v>
      </c>
      <c r="X162" s="116"/>
      <c r="Y162" s="166">
        <f t="shared" si="10"/>
        <v>0</v>
      </c>
    </row>
    <row r="163" spans="1:25" s="42" customFormat="1" ht="19.5" customHeight="1">
      <c r="A163" s="49">
        <v>423</v>
      </c>
      <c r="B163" s="52" t="s">
        <v>110</v>
      </c>
      <c r="C163" s="53">
        <f>SUM(C164)</f>
        <v>0</v>
      </c>
      <c r="D163" s="112">
        <f aca="true" t="shared" si="13" ref="D163:V163">SUM(D164)</f>
        <v>0</v>
      </c>
      <c r="E163" s="714" t="e">
        <f>(F163/D163)*100</f>
        <v>#DIV/0!</v>
      </c>
      <c r="F163" s="719">
        <f t="shared" si="13"/>
        <v>0</v>
      </c>
      <c r="G163" s="155">
        <f t="shared" si="13"/>
        <v>0</v>
      </c>
      <c r="H163" s="714" t="e">
        <f>(I163/G163)*100</f>
        <v>#DIV/0!</v>
      </c>
      <c r="I163" s="731">
        <f t="shared" si="13"/>
        <v>0</v>
      </c>
      <c r="J163" s="145">
        <f t="shared" si="13"/>
        <v>0</v>
      </c>
      <c r="K163" s="714" t="e">
        <f>(L163/J163)*100</f>
        <v>#DIV/0!</v>
      </c>
      <c r="L163" s="743">
        <f t="shared" si="13"/>
        <v>0</v>
      </c>
      <c r="M163" s="125">
        <f t="shared" si="13"/>
        <v>0</v>
      </c>
      <c r="N163" s="714" t="e">
        <f>(O163/M163)*100</f>
        <v>#DIV/0!</v>
      </c>
      <c r="O163" s="755">
        <f t="shared" si="13"/>
        <v>0</v>
      </c>
      <c r="P163" s="135">
        <f t="shared" si="13"/>
        <v>0</v>
      </c>
      <c r="Q163" s="714" t="e">
        <f>(R163/P163)*100</f>
        <v>#DIV/0!</v>
      </c>
      <c r="R163" s="767">
        <f t="shared" si="13"/>
        <v>0</v>
      </c>
      <c r="S163" s="53">
        <f t="shared" si="13"/>
        <v>0</v>
      </c>
      <c r="T163" s="714" t="e">
        <f>(U163/S163)*100</f>
        <v>#DIV/0!</v>
      </c>
      <c r="U163" s="779">
        <f t="shared" si="13"/>
        <v>0</v>
      </c>
      <c r="V163" s="53">
        <f t="shared" si="13"/>
        <v>0</v>
      </c>
      <c r="W163" s="50">
        <f t="shared" si="11"/>
        <v>0</v>
      </c>
      <c r="X163" s="714" t="e">
        <f>(Y163/W163)*100</f>
        <v>#DIV/0!</v>
      </c>
      <c r="Y163" s="51">
        <f t="shared" si="10"/>
        <v>0</v>
      </c>
    </row>
    <row r="164" spans="1:25" ht="19.5" customHeight="1">
      <c r="A164" s="54">
        <v>4231</v>
      </c>
      <c r="B164" s="55" t="s">
        <v>111</v>
      </c>
      <c r="C164" s="50"/>
      <c r="D164" s="116"/>
      <c r="E164" s="116"/>
      <c r="F164" s="718"/>
      <c r="G164" s="154"/>
      <c r="H164" s="116"/>
      <c r="I164" s="730"/>
      <c r="J164" s="144"/>
      <c r="K164" s="116"/>
      <c r="L164" s="742"/>
      <c r="M164" s="124"/>
      <c r="N164" s="116"/>
      <c r="O164" s="754"/>
      <c r="P164" s="134"/>
      <c r="Q164" s="116"/>
      <c r="R164" s="766"/>
      <c r="S164" s="50"/>
      <c r="T164" s="116"/>
      <c r="U164" s="778"/>
      <c r="V164" s="50"/>
      <c r="W164" s="50">
        <f t="shared" si="11"/>
        <v>0</v>
      </c>
      <c r="X164" s="116"/>
      <c r="Y164" s="166">
        <f t="shared" si="10"/>
        <v>0</v>
      </c>
    </row>
    <row r="165" spans="1:25" s="42" customFormat="1" ht="26.25" customHeight="1">
      <c r="A165" s="49">
        <v>424</v>
      </c>
      <c r="B165" s="52" t="s">
        <v>112</v>
      </c>
      <c r="C165" s="53">
        <f>SUM(C166:C169)</f>
        <v>0</v>
      </c>
      <c r="D165" s="112">
        <f>SUM(D166:D169)</f>
        <v>0</v>
      </c>
      <c r="E165" s="714" t="e">
        <f>(F165/D165)*100</f>
        <v>#DIV/0!</v>
      </c>
      <c r="F165" s="719">
        <f>SUM(F166:F169)</f>
        <v>0</v>
      </c>
      <c r="G165" s="155">
        <f>SUM(G166:G169)</f>
        <v>0</v>
      </c>
      <c r="H165" s="714" t="e">
        <f>(I165/G165)*100</f>
        <v>#DIV/0!</v>
      </c>
      <c r="I165" s="731">
        <f>SUM(I166:I169)</f>
        <v>0</v>
      </c>
      <c r="J165" s="145">
        <f>SUM(J166:J169)</f>
        <v>0</v>
      </c>
      <c r="K165" s="714" t="e">
        <f>(L165/J165)*100</f>
        <v>#DIV/0!</v>
      </c>
      <c r="L165" s="743">
        <f>SUM(L166:L169)</f>
        <v>0</v>
      </c>
      <c r="M165" s="125">
        <f>SUM(M166:M169)</f>
        <v>0</v>
      </c>
      <c r="N165" s="714" t="e">
        <f>(O165/M165)*100</f>
        <v>#DIV/0!</v>
      </c>
      <c r="O165" s="755">
        <f>SUM(O166:O169)</f>
        <v>0</v>
      </c>
      <c r="P165" s="135">
        <f>SUM(P166:P169)</f>
        <v>0</v>
      </c>
      <c r="Q165" s="714" t="e">
        <f>(R165/P165)*100</f>
        <v>#DIV/0!</v>
      </c>
      <c r="R165" s="767">
        <f>SUM(R166:R169)</f>
        <v>0</v>
      </c>
      <c r="S165" s="53">
        <f>SUM(S166:S169)</f>
        <v>0</v>
      </c>
      <c r="T165" s="714" t="e">
        <f>(U165/S165)*100</f>
        <v>#DIV/0!</v>
      </c>
      <c r="U165" s="779">
        <f>SUM(U166:U169)</f>
        <v>0</v>
      </c>
      <c r="V165" s="53">
        <f>SUM(V166:V169)</f>
        <v>0</v>
      </c>
      <c r="W165" s="50">
        <f t="shared" si="11"/>
        <v>0</v>
      </c>
      <c r="X165" s="714" t="e">
        <f>(Y165/W165)*100</f>
        <v>#DIV/0!</v>
      </c>
      <c r="Y165" s="51">
        <f t="shared" si="10"/>
        <v>0</v>
      </c>
    </row>
    <row r="166" spans="1:25" ht="19.5" customHeight="1">
      <c r="A166" s="54">
        <v>4241</v>
      </c>
      <c r="B166" s="55" t="s">
        <v>113</v>
      </c>
      <c r="C166" s="50"/>
      <c r="D166" s="116"/>
      <c r="E166" s="116"/>
      <c r="F166" s="718"/>
      <c r="G166" s="154"/>
      <c r="H166" s="116"/>
      <c r="I166" s="730"/>
      <c r="J166" s="144"/>
      <c r="K166" s="116"/>
      <c r="L166" s="742"/>
      <c r="M166" s="124"/>
      <c r="N166" s="116"/>
      <c r="O166" s="754"/>
      <c r="P166" s="134"/>
      <c r="Q166" s="116"/>
      <c r="R166" s="766"/>
      <c r="S166" s="50"/>
      <c r="T166" s="116"/>
      <c r="U166" s="778"/>
      <c r="V166" s="50"/>
      <c r="W166" s="50">
        <f t="shared" si="11"/>
        <v>0</v>
      </c>
      <c r="X166" s="116"/>
      <c r="Y166" s="166">
        <f t="shared" si="10"/>
        <v>0</v>
      </c>
    </row>
    <row r="167" spans="1:25" s="42" customFormat="1" ht="19.5" customHeight="1">
      <c r="A167" s="54">
        <v>4242</v>
      </c>
      <c r="B167" s="55" t="s">
        <v>114</v>
      </c>
      <c r="C167" s="50"/>
      <c r="D167" s="112"/>
      <c r="E167" s="112"/>
      <c r="F167" s="719"/>
      <c r="G167" s="155"/>
      <c r="H167" s="112"/>
      <c r="I167" s="731"/>
      <c r="J167" s="145"/>
      <c r="K167" s="112"/>
      <c r="L167" s="743"/>
      <c r="M167" s="125"/>
      <c r="N167" s="112"/>
      <c r="O167" s="755"/>
      <c r="P167" s="135"/>
      <c r="Q167" s="112"/>
      <c r="R167" s="767"/>
      <c r="S167" s="53"/>
      <c r="T167" s="112"/>
      <c r="U167" s="779"/>
      <c r="V167" s="53"/>
      <c r="W167" s="50">
        <f t="shared" si="11"/>
        <v>0</v>
      </c>
      <c r="X167" s="112"/>
      <c r="Y167" s="166">
        <f t="shared" si="10"/>
        <v>0</v>
      </c>
    </row>
    <row r="168" spans="1:25" ht="27" customHeight="1">
      <c r="A168" s="54">
        <v>4243</v>
      </c>
      <c r="B168" s="55" t="s">
        <v>115</v>
      </c>
      <c r="C168" s="50"/>
      <c r="D168" s="116"/>
      <c r="E168" s="116"/>
      <c r="F168" s="718"/>
      <c r="G168" s="154"/>
      <c r="H168" s="116"/>
      <c r="I168" s="730"/>
      <c r="J168" s="144"/>
      <c r="K168" s="116"/>
      <c r="L168" s="742"/>
      <c r="M168" s="124"/>
      <c r="N168" s="116"/>
      <c r="O168" s="754"/>
      <c r="P168" s="134"/>
      <c r="Q168" s="116"/>
      <c r="R168" s="766"/>
      <c r="S168" s="50"/>
      <c r="T168" s="116"/>
      <c r="U168" s="778"/>
      <c r="V168" s="50"/>
      <c r="W168" s="50">
        <f t="shared" si="11"/>
        <v>0</v>
      </c>
      <c r="X168" s="116"/>
      <c r="Y168" s="166">
        <f t="shared" si="10"/>
        <v>0</v>
      </c>
    </row>
    <row r="169" spans="1:25" ht="19.5" customHeight="1">
      <c r="A169" s="54">
        <v>4244</v>
      </c>
      <c r="B169" s="55" t="s">
        <v>116</v>
      </c>
      <c r="C169" s="50"/>
      <c r="D169" s="116"/>
      <c r="E169" s="116"/>
      <c r="F169" s="718"/>
      <c r="G169" s="154"/>
      <c r="H169" s="116"/>
      <c r="I169" s="730"/>
      <c r="J169" s="144"/>
      <c r="K169" s="116"/>
      <c r="L169" s="742"/>
      <c r="M169" s="124"/>
      <c r="N169" s="116"/>
      <c r="O169" s="754"/>
      <c r="P169" s="134"/>
      <c r="Q169" s="116"/>
      <c r="R169" s="766"/>
      <c r="S169" s="50"/>
      <c r="T169" s="116"/>
      <c r="U169" s="778"/>
      <c r="V169" s="50"/>
      <c r="W169" s="50">
        <f t="shared" si="11"/>
        <v>0</v>
      </c>
      <c r="X169" s="116"/>
      <c r="Y169" s="166">
        <f t="shared" si="10"/>
        <v>0</v>
      </c>
    </row>
    <row r="170" spans="1:25" s="42" customFormat="1" ht="19.5" customHeight="1">
      <c r="A170" s="49">
        <v>425</v>
      </c>
      <c r="B170" s="52" t="s">
        <v>117</v>
      </c>
      <c r="C170" s="53">
        <f>SUM(C171:C172)</f>
        <v>0</v>
      </c>
      <c r="D170" s="112">
        <f>SUM(D171:D172)</f>
        <v>0</v>
      </c>
      <c r="E170" s="714" t="e">
        <f>(F170/D170)*100</f>
        <v>#DIV/0!</v>
      </c>
      <c r="F170" s="719">
        <f>SUM(F171:F172)</f>
        <v>0</v>
      </c>
      <c r="G170" s="155">
        <f>SUM(G171:G172)</f>
        <v>0</v>
      </c>
      <c r="H170" s="714" t="e">
        <f>(I170/G170)*100</f>
        <v>#DIV/0!</v>
      </c>
      <c r="I170" s="731">
        <f>SUM(I171:I172)</f>
        <v>0</v>
      </c>
      <c r="J170" s="145">
        <f>SUM(J171:J172)</f>
        <v>0</v>
      </c>
      <c r="K170" s="714" t="e">
        <f>(L170/J170)*100</f>
        <v>#DIV/0!</v>
      </c>
      <c r="L170" s="743">
        <f>SUM(L171:L172)</f>
        <v>0</v>
      </c>
      <c r="M170" s="125">
        <f>SUM(M171:M172)</f>
        <v>0</v>
      </c>
      <c r="N170" s="714" t="e">
        <f>(O170/M170)*100</f>
        <v>#DIV/0!</v>
      </c>
      <c r="O170" s="755">
        <f>SUM(O171:O172)</f>
        <v>0</v>
      </c>
      <c r="P170" s="135">
        <f>SUM(P171:P172)</f>
        <v>0</v>
      </c>
      <c r="Q170" s="714" t="e">
        <f>(R170/P170)*100</f>
        <v>#DIV/0!</v>
      </c>
      <c r="R170" s="767">
        <f>SUM(R171:R172)</f>
        <v>0</v>
      </c>
      <c r="S170" s="53">
        <f>SUM(S171:S172)</f>
        <v>0</v>
      </c>
      <c r="T170" s="714" t="e">
        <f>(U170/S170)*100</f>
        <v>#DIV/0!</v>
      </c>
      <c r="U170" s="779">
        <f>SUM(U171:U172)</f>
        <v>0</v>
      </c>
      <c r="V170" s="53">
        <f>SUM(V171:V172)</f>
        <v>0</v>
      </c>
      <c r="W170" s="50">
        <f t="shared" si="11"/>
        <v>0</v>
      </c>
      <c r="X170" s="714" t="e">
        <f>(Y170/W170)*100</f>
        <v>#DIV/0!</v>
      </c>
      <c r="Y170" s="51">
        <f t="shared" si="10"/>
        <v>0</v>
      </c>
    </row>
    <row r="171" spans="1:25" ht="19.5" customHeight="1">
      <c r="A171" s="54">
        <v>4251</v>
      </c>
      <c r="B171" s="55" t="s">
        <v>118</v>
      </c>
      <c r="C171" s="50"/>
      <c r="D171" s="116"/>
      <c r="E171" s="116"/>
      <c r="F171" s="718"/>
      <c r="G171" s="154"/>
      <c r="H171" s="116"/>
      <c r="I171" s="730"/>
      <c r="J171" s="144"/>
      <c r="K171" s="116"/>
      <c r="L171" s="742"/>
      <c r="M171" s="124"/>
      <c r="N171" s="116"/>
      <c r="O171" s="754"/>
      <c r="P171" s="134"/>
      <c r="Q171" s="116"/>
      <c r="R171" s="766"/>
      <c r="S171" s="50"/>
      <c r="T171" s="116"/>
      <c r="U171" s="778"/>
      <c r="V171" s="50"/>
      <c r="W171" s="50">
        <f t="shared" si="11"/>
        <v>0</v>
      </c>
      <c r="X171" s="116"/>
      <c r="Y171" s="166">
        <f t="shared" si="10"/>
        <v>0</v>
      </c>
    </row>
    <row r="172" spans="1:25" ht="19.5" customHeight="1">
      <c r="A172" s="54">
        <v>4252</v>
      </c>
      <c r="B172" s="55" t="s">
        <v>119</v>
      </c>
      <c r="C172" s="50"/>
      <c r="D172" s="116"/>
      <c r="E172" s="116"/>
      <c r="F172" s="718"/>
      <c r="G172" s="154"/>
      <c r="H172" s="116"/>
      <c r="I172" s="730"/>
      <c r="J172" s="144"/>
      <c r="K172" s="116"/>
      <c r="L172" s="742"/>
      <c r="M172" s="124"/>
      <c r="N172" s="116"/>
      <c r="O172" s="754"/>
      <c r="P172" s="134"/>
      <c r="Q172" s="116"/>
      <c r="R172" s="766"/>
      <c r="S172" s="50"/>
      <c r="T172" s="116"/>
      <c r="U172" s="778"/>
      <c r="V172" s="50"/>
      <c r="W172" s="50">
        <f t="shared" si="11"/>
        <v>0</v>
      </c>
      <c r="X172" s="116"/>
      <c r="Y172" s="166">
        <f t="shared" si="10"/>
        <v>0</v>
      </c>
    </row>
    <row r="173" spans="1:25" s="59" customFormat="1" ht="20.25" customHeight="1">
      <c r="A173" s="104" t="s">
        <v>138</v>
      </c>
      <c r="B173" s="105" t="s">
        <v>139</v>
      </c>
      <c r="C173" s="106">
        <f>SUM(C174+C186+C235+C220+C226)</f>
        <v>0</v>
      </c>
      <c r="D173" s="106">
        <f>SUM(D174+D186+D235+D220+D226)</f>
        <v>0</v>
      </c>
      <c r="E173" s="106"/>
      <c r="F173" s="721">
        <f>SUM(F174+F186+F235+F220+F226)</f>
        <v>0</v>
      </c>
      <c r="G173" s="157">
        <f>SUM(G174+G186+G235+G220+G226)</f>
        <v>21000.4</v>
      </c>
      <c r="H173" s="106"/>
      <c r="I173" s="733">
        <f>SUM(I174+I186+I235+I220+I226)</f>
        <v>47520</v>
      </c>
      <c r="J173" s="147">
        <f>SUM(J174+J186+J235+J220+J226)</f>
        <v>46245</v>
      </c>
      <c r="K173" s="106"/>
      <c r="L173" s="745">
        <f>SUM(L174+L186+L235+L220+L226)</f>
        <v>46240</v>
      </c>
      <c r="M173" s="127">
        <f>SUM(M174+M186+M235+M220+M226)</f>
        <v>10569008</v>
      </c>
      <c r="N173" s="106"/>
      <c r="O173" s="757">
        <f>SUM(O174+O186+O235+O220+O226)</f>
        <v>10886581.969999999</v>
      </c>
      <c r="P173" s="137">
        <f>SUM(P174+P186+P235+P220+P226)</f>
        <v>29315</v>
      </c>
      <c r="Q173" s="106"/>
      <c r="R173" s="769">
        <f>SUM(R174+R186+R235+R220+R226)</f>
        <v>58200</v>
      </c>
      <c r="S173" s="106">
        <f>SUM(S174+S186+S235+S220+S226)</f>
        <v>0</v>
      </c>
      <c r="T173" s="106"/>
      <c r="U173" s="721">
        <f>SUM(U174+U186+U235+U220+U226)</f>
        <v>0</v>
      </c>
      <c r="V173" s="106">
        <f>SUM(V174+V186+V235+V220+V226)</f>
        <v>0</v>
      </c>
      <c r="W173" s="107">
        <f t="shared" si="11"/>
        <v>10665568.4</v>
      </c>
      <c r="X173" s="106"/>
      <c r="Y173" s="107">
        <f t="shared" si="10"/>
        <v>11038541.969999999</v>
      </c>
    </row>
    <row r="174" spans="1:25" s="42" customFormat="1" ht="19.5" customHeight="1">
      <c r="A174" s="161">
        <v>31</v>
      </c>
      <c r="B174" s="162" t="s">
        <v>127</v>
      </c>
      <c r="C174" s="163">
        <f>SUM(C175)+C180+C182</f>
        <v>0</v>
      </c>
      <c r="D174" s="164">
        <f>SUM(D175)+D180+D182</f>
        <v>0</v>
      </c>
      <c r="E174" s="164"/>
      <c r="F174" s="722">
        <f>SUM(F175)+F180+F182</f>
        <v>0</v>
      </c>
      <c r="G174" s="165">
        <f>SUM(G175)+G180+G182</f>
        <v>0</v>
      </c>
      <c r="H174" s="164"/>
      <c r="I174" s="734">
        <f>SUM(I175)+I180+I182</f>
        <v>0</v>
      </c>
      <c r="J174" s="173">
        <f>SUM(J175)+J180+J182</f>
        <v>0</v>
      </c>
      <c r="K174" s="164"/>
      <c r="L174" s="746">
        <f>SUM(L175)+L180+L182</f>
        <v>0</v>
      </c>
      <c r="M174" s="171">
        <f>SUM(M175)+M180+M182</f>
        <v>8387476.5</v>
      </c>
      <c r="N174" s="164"/>
      <c r="O174" s="758">
        <f>SUM(O175)+O180+O182</f>
        <v>8651705.59</v>
      </c>
      <c r="P174" s="175">
        <f>SUM(P175)+P180+P182</f>
        <v>0</v>
      </c>
      <c r="Q174" s="164"/>
      <c r="R174" s="770">
        <f>SUM(R175)+R180+R182</f>
        <v>0</v>
      </c>
      <c r="S174" s="163">
        <f>SUM(S175)+S180+S182</f>
        <v>0</v>
      </c>
      <c r="T174" s="164"/>
      <c r="U174" s="781">
        <f>SUM(U175)+U180+U182</f>
        <v>0</v>
      </c>
      <c r="V174" s="163">
        <f>SUM(V175)+V180+V182</f>
        <v>0</v>
      </c>
      <c r="W174" s="50">
        <f t="shared" si="11"/>
        <v>8387476.5</v>
      </c>
      <c r="X174" s="164"/>
      <c r="Y174" s="166">
        <f t="shared" si="10"/>
        <v>8651705.59</v>
      </c>
    </row>
    <row r="175" spans="1:25" s="42" customFormat="1" ht="19.5" customHeight="1">
      <c r="A175" s="161">
        <v>311</v>
      </c>
      <c r="B175" s="162" t="s">
        <v>128</v>
      </c>
      <c r="C175" s="163">
        <f>SUM(C176:C179)</f>
        <v>0</v>
      </c>
      <c r="D175" s="164">
        <f>SUM(D176:D179)</f>
        <v>0</v>
      </c>
      <c r="E175" s="714" t="e">
        <f>(F175/D175)*100</f>
        <v>#DIV/0!</v>
      </c>
      <c r="F175" s="722">
        <f>SUM(F176:F179)</f>
        <v>0</v>
      </c>
      <c r="G175" s="165">
        <f>SUM(G176:G179)</f>
        <v>0</v>
      </c>
      <c r="H175" s="714" t="e">
        <f>(I175/G175)*100</f>
        <v>#DIV/0!</v>
      </c>
      <c r="I175" s="734">
        <f>SUM(I176:I179)</f>
        <v>0</v>
      </c>
      <c r="J175" s="173">
        <f>SUM(J176:J179)</f>
        <v>0</v>
      </c>
      <c r="K175" s="714" t="e">
        <f>(L175/J175)*100</f>
        <v>#DIV/0!</v>
      </c>
      <c r="L175" s="746">
        <f>SUM(L176:L179)</f>
        <v>0</v>
      </c>
      <c r="M175" s="171">
        <f>SUM(M176:M179)</f>
        <v>7106569</v>
      </c>
      <c r="N175" s="714">
        <f>(O175/M175)*100</f>
        <v>101.58720755402504</v>
      </c>
      <c r="O175" s="758">
        <f>SUM(O176:O179)</f>
        <v>7219365.000000001</v>
      </c>
      <c r="P175" s="175">
        <f>SUM(P176:P179)</f>
        <v>0</v>
      </c>
      <c r="Q175" s="714" t="e">
        <f>(R175/P175)*100</f>
        <v>#DIV/0!</v>
      </c>
      <c r="R175" s="770">
        <f>SUM(R176:R179)</f>
        <v>0</v>
      </c>
      <c r="S175" s="163">
        <f>SUM(S176:S179)</f>
        <v>0</v>
      </c>
      <c r="T175" s="714" t="e">
        <f>(U175/S175)*100</f>
        <v>#DIV/0!</v>
      </c>
      <c r="U175" s="781">
        <f>SUM(U176:U179)</f>
        <v>0</v>
      </c>
      <c r="V175" s="163">
        <f>SUM(V176:V179)</f>
        <v>0</v>
      </c>
      <c r="W175" s="50">
        <f t="shared" si="11"/>
        <v>7106569</v>
      </c>
      <c r="X175" s="714">
        <f>(Y175/W175)*100</f>
        <v>101.58720755402504</v>
      </c>
      <c r="Y175" s="51">
        <f>F175+I175+L175+O175+R175+U175</f>
        <v>7219365.000000001</v>
      </c>
    </row>
    <row r="176" spans="1:25" ht="19.5" customHeight="1">
      <c r="A176" s="167">
        <v>3111</v>
      </c>
      <c r="B176" s="168" t="s">
        <v>129</v>
      </c>
      <c r="C176" s="166"/>
      <c r="D176" s="169"/>
      <c r="E176" s="169"/>
      <c r="F176" s="723"/>
      <c r="G176" s="170"/>
      <c r="H176" s="169"/>
      <c r="I176" s="735"/>
      <c r="J176" s="174"/>
      <c r="K176" s="169"/>
      <c r="L176" s="747"/>
      <c r="M176" s="759">
        <f>'INT.POM.TAB.RAS.-SVE RAZINE ''16'!L19+'INT.POM.TAB.RAS.-SVE RAZINE ''16'!C19</f>
        <v>7099069</v>
      </c>
      <c r="N176" s="169"/>
      <c r="O176" s="759">
        <f>'INT.POM.TAB.RAS.-SVE RAZINE ''16'!N19+'INT.POM.TAB.RAS.-SVE RAZINE ''16'!E19</f>
        <v>6549486.7</v>
      </c>
      <c r="P176" s="176"/>
      <c r="Q176" s="169"/>
      <c r="R176" s="771"/>
      <c r="S176" s="166"/>
      <c r="T176" s="169"/>
      <c r="U176" s="782"/>
      <c r="V176" s="166"/>
      <c r="W176" s="50">
        <f t="shared" si="11"/>
        <v>7099069</v>
      </c>
      <c r="X176" s="169"/>
      <c r="Y176" s="166">
        <f t="shared" si="10"/>
        <v>6549486.7</v>
      </c>
    </row>
    <row r="177" spans="1:25" ht="19.5" customHeight="1">
      <c r="A177" s="167">
        <v>3112</v>
      </c>
      <c r="B177" s="168" t="s">
        <v>130</v>
      </c>
      <c r="C177" s="166"/>
      <c r="D177" s="169"/>
      <c r="E177" s="169"/>
      <c r="F177" s="723"/>
      <c r="G177" s="170"/>
      <c r="H177" s="169"/>
      <c r="I177" s="735"/>
      <c r="J177" s="174"/>
      <c r="K177" s="169"/>
      <c r="L177" s="747"/>
      <c r="M177" s="172"/>
      <c r="N177" s="169"/>
      <c r="O177" s="759"/>
      <c r="P177" s="176"/>
      <c r="Q177" s="169"/>
      <c r="R177" s="771"/>
      <c r="S177" s="166"/>
      <c r="T177" s="169"/>
      <c r="U177" s="782"/>
      <c r="V177" s="166"/>
      <c r="W177" s="50">
        <f t="shared" si="11"/>
        <v>0</v>
      </c>
      <c r="X177" s="169"/>
      <c r="Y177" s="166">
        <f t="shared" si="10"/>
        <v>0</v>
      </c>
    </row>
    <row r="178" spans="1:25" ht="19.5" customHeight="1">
      <c r="A178" s="167">
        <v>3113</v>
      </c>
      <c r="B178" s="168" t="s">
        <v>131</v>
      </c>
      <c r="C178" s="166"/>
      <c r="D178" s="169"/>
      <c r="E178" s="169"/>
      <c r="F178" s="723"/>
      <c r="G178" s="170"/>
      <c r="H178" s="169"/>
      <c r="I178" s="735"/>
      <c r="J178" s="174"/>
      <c r="K178" s="169"/>
      <c r="L178" s="747"/>
      <c r="M178" s="759">
        <f>'INT.POM.TAB.RAS.-SVE RAZINE ''16'!C22</f>
        <v>0</v>
      </c>
      <c r="N178" s="169"/>
      <c r="O178" s="759">
        <f>'INT.POM.TAB.RAS.-SVE RAZINE ''16'!E22</f>
        <v>135946.15</v>
      </c>
      <c r="P178" s="176"/>
      <c r="Q178" s="169"/>
      <c r="R178" s="771"/>
      <c r="S178" s="166"/>
      <c r="T178" s="169"/>
      <c r="U178" s="782"/>
      <c r="V178" s="166"/>
      <c r="W178" s="50">
        <f t="shared" si="11"/>
        <v>0</v>
      </c>
      <c r="X178" s="169"/>
      <c r="Y178" s="166">
        <f t="shared" si="10"/>
        <v>135946.15</v>
      </c>
    </row>
    <row r="179" spans="1:25" ht="19.5" customHeight="1">
      <c r="A179" s="167">
        <v>3114</v>
      </c>
      <c r="B179" s="168" t="s">
        <v>132</v>
      </c>
      <c r="C179" s="166"/>
      <c r="D179" s="169"/>
      <c r="E179" s="169"/>
      <c r="F179" s="723"/>
      <c r="G179" s="170"/>
      <c r="H179" s="169"/>
      <c r="I179" s="735"/>
      <c r="J179" s="174"/>
      <c r="K179" s="169"/>
      <c r="L179" s="747"/>
      <c r="M179" s="759">
        <f>'INT.POM.TAB.RAS.-SVE RAZINE ''16'!L21+'INT.POM.TAB.RAS.-SVE RAZINE ''16'!C20+'INT.POM.TAB.RAS.-SVE RAZINE ''16'!C21</f>
        <v>7500</v>
      </c>
      <c r="N179" s="169"/>
      <c r="O179" s="759">
        <f>'INT.POM.TAB.RAS.-SVE RAZINE ''16'!N21+'INT.POM.TAB.RAS.-SVE RAZINE ''16'!E20+'INT.POM.TAB.RAS.-SVE RAZINE ''16'!E21</f>
        <v>533932.15</v>
      </c>
      <c r="P179" s="176"/>
      <c r="Q179" s="169"/>
      <c r="R179" s="771"/>
      <c r="S179" s="166"/>
      <c r="T179" s="169"/>
      <c r="U179" s="782"/>
      <c r="V179" s="166"/>
      <c r="W179" s="50">
        <f t="shared" si="11"/>
        <v>7500</v>
      </c>
      <c r="X179" s="169"/>
      <c r="Y179" s="166">
        <f t="shared" si="10"/>
        <v>533932.15</v>
      </c>
    </row>
    <row r="180" spans="1:25" s="42" customFormat="1" ht="19.5" customHeight="1">
      <c r="A180" s="161">
        <v>312</v>
      </c>
      <c r="B180" s="162" t="s">
        <v>133</v>
      </c>
      <c r="C180" s="163">
        <f>SUM(C181)</f>
        <v>0</v>
      </c>
      <c r="D180" s="164">
        <f aca="true" t="shared" si="14" ref="D180:V180">SUM(D181)</f>
        <v>0</v>
      </c>
      <c r="E180" s="714" t="e">
        <f>(F180/D180)*100</f>
        <v>#DIV/0!</v>
      </c>
      <c r="F180" s="722">
        <f t="shared" si="14"/>
        <v>0</v>
      </c>
      <c r="G180" s="165">
        <f t="shared" si="14"/>
        <v>0</v>
      </c>
      <c r="H180" s="714" t="e">
        <f>(I180/G180)*100</f>
        <v>#DIV/0!</v>
      </c>
      <c r="I180" s="734">
        <f t="shared" si="14"/>
        <v>0</v>
      </c>
      <c r="J180" s="173">
        <f t="shared" si="14"/>
        <v>0</v>
      </c>
      <c r="K180" s="714" t="e">
        <f>(L180/J180)*100</f>
        <v>#DIV/0!</v>
      </c>
      <c r="L180" s="746">
        <f t="shared" si="14"/>
        <v>0</v>
      </c>
      <c r="M180" s="171">
        <f t="shared" si="14"/>
        <v>68500</v>
      </c>
      <c r="N180" s="714">
        <f>(O180/M180)*100</f>
        <v>406.5745255474452</v>
      </c>
      <c r="O180" s="758">
        <f t="shared" si="14"/>
        <v>278503.55</v>
      </c>
      <c r="P180" s="175">
        <f t="shared" si="14"/>
        <v>0</v>
      </c>
      <c r="Q180" s="714" t="e">
        <f>(R180/P180)*100</f>
        <v>#DIV/0!</v>
      </c>
      <c r="R180" s="770">
        <f t="shared" si="14"/>
        <v>0</v>
      </c>
      <c r="S180" s="163">
        <f t="shared" si="14"/>
        <v>0</v>
      </c>
      <c r="T180" s="714" t="e">
        <f>(U180/S180)*100</f>
        <v>#DIV/0!</v>
      </c>
      <c r="U180" s="781">
        <f t="shared" si="14"/>
        <v>0</v>
      </c>
      <c r="V180" s="163">
        <f t="shared" si="14"/>
        <v>0</v>
      </c>
      <c r="W180" s="50">
        <f t="shared" si="11"/>
        <v>68500</v>
      </c>
      <c r="X180" s="714">
        <f>(Y180/W180)*100</f>
        <v>406.5745255474452</v>
      </c>
      <c r="Y180" s="51">
        <f t="shared" si="10"/>
        <v>278503.55</v>
      </c>
    </row>
    <row r="181" spans="1:25" ht="19.5" customHeight="1">
      <c r="A181" s="167">
        <v>3121</v>
      </c>
      <c r="B181" s="168" t="s">
        <v>133</v>
      </c>
      <c r="C181" s="166"/>
      <c r="D181" s="169"/>
      <c r="E181" s="169"/>
      <c r="F181" s="723"/>
      <c r="G181" s="170"/>
      <c r="H181" s="169"/>
      <c r="I181" s="735"/>
      <c r="J181" s="174"/>
      <c r="K181" s="169"/>
      <c r="L181" s="747"/>
      <c r="M181" s="759">
        <f>'INT.POM.TAB.RAS.-SVE RAZINE ''16'!L24+'INT.POM.TAB.RAS.-SVE RAZINE ''16'!C24</f>
        <v>68500</v>
      </c>
      <c r="N181" s="169"/>
      <c r="O181" s="759">
        <f>'INT.POM.TAB.RAS.-SVE RAZINE ''16'!N24+'INT.POM.TAB.RAS.-SVE RAZINE ''16'!E24</f>
        <v>278503.55</v>
      </c>
      <c r="P181" s="176"/>
      <c r="Q181" s="169"/>
      <c r="R181" s="771"/>
      <c r="S181" s="166"/>
      <c r="T181" s="169"/>
      <c r="U181" s="782"/>
      <c r="V181" s="166"/>
      <c r="W181" s="50">
        <f t="shared" si="11"/>
        <v>68500</v>
      </c>
      <c r="X181" s="169"/>
      <c r="Y181" s="166">
        <f t="shared" si="10"/>
        <v>278503.55</v>
      </c>
    </row>
    <row r="182" spans="1:25" s="42" customFormat="1" ht="19.5" customHeight="1">
      <c r="A182" s="161">
        <v>313</v>
      </c>
      <c r="B182" s="162" t="s">
        <v>134</v>
      </c>
      <c r="C182" s="163">
        <f>SUM(C183:C185)</f>
        <v>0</v>
      </c>
      <c r="D182" s="164">
        <f>SUM(D183:D185)</f>
        <v>0</v>
      </c>
      <c r="E182" s="714" t="e">
        <f>(F182/D182)*100</f>
        <v>#DIV/0!</v>
      </c>
      <c r="F182" s="722">
        <f>SUM(F183:F185)</f>
        <v>0</v>
      </c>
      <c r="G182" s="165">
        <f>SUM(G183:G185)</f>
        <v>0</v>
      </c>
      <c r="H182" s="714" t="e">
        <f>(I182/G182)*100</f>
        <v>#DIV/0!</v>
      </c>
      <c r="I182" s="734">
        <f>SUM(I183:I185)</f>
        <v>0</v>
      </c>
      <c r="J182" s="173">
        <f>SUM(J183:J185)</f>
        <v>0</v>
      </c>
      <c r="K182" s="714" t="e">
        <f>(L182/J182)*100</f>
        <v>#DIV/0!</v>
      </c>
      <c r="L182" s="746">
        <f>SUM(L183:L185)</f>
        <v>0</v>
      </c>
      <c r="M182" s="171">
        <f>SUM(M183:M185)</f>
        <v>1212407.5</v>
      </c>
      <c r="N182" s="714">
        <f>(O182/M182)*100</f>
        <v>95.16907805337728</v>
      </c>
      <c r="O182" s="758">
        <f>SUM(O183:O185)</f>
        <v>1153837.04</v>
      </c>
      <c r="P182" s="175">
        <f>SUM(P183:P185)</f>
        <v>0</v>
      </c>
      <c r="Q182" s="714" t="e">
        <f>(R182/P182)*100</f>
        <v>#DIV/0!</v>
      </c>
      <c r="R182" s="770">
        <f>SUM(R183:R185)</f>
        <v>0</v>
      </c>
      <c r="S182" s="163">
        <f>SUM(S183:S185)</f>
        <v>0</v>
      </c>
      <c r="T182" s="714" t="e">
        <f>(U182/S182)*100</f>
        <v>#DIV/0!</v>
      </c>
      <c r="U182" s="781">
        <f>SUM(U183:U185)</f>
        <v>0</v>
      </c>
      <c r="V182" s="163">
        <f>SUM(V183:V185)</f>
        <v>0</v>
      </c>
      <c r="W182" s="50">
        <f t="shared" si="11"/>
        <v>1212407.5</v>
      </c>
      <c r="X182" s="714">
        <f>(Y182/W182)*100</f>
        <v>95.16907805337728</v>
      </c>
      <c r="Y182" s="51">
        <f t="shared" si="10"/>
        <v>1153837.04</v>
      </c>
    </row>
    <row r="183" spans="1:25" s="42" customFormat="1" ht="19.5" customHeight="1">
      <c r="A183" s="167">
        <v>3131</v>
      </c>
      <c r="B183" s="168" t="s">
        <v>135</v>
      </c>
      <c r="C183" s="163"/>
      <c r="D183" s="164"/>
      <c r="E183" s="164"/>
      <c r="F183" s="722"/>
      <c r="G183" s="165"/>
      <c r="H183" s="164"/>
      <c r="I183" s="734"/>
      <c r="J183" s="173"/>
      <c r="K183" s="164"/>
      <c r="L183" s="746"/>
      <c r="M183" s="171"/>
      <c r="N183" s="164"/>
      <c r="O183" s="758"/>
      <c r="P183" s="175"/>
      <c r="Q183" s="164"/>
      <c r="R183" s="770"/>
      <c r="S183" s="163"/>
      <c r="T183" s="164"/>
      <c r="U183" s="781"/>
      <c r="V183" s="163"/>
      <c r="W183" s="50">
        <f t="shared" si="11"/>
        <v>0</v>
      </c>
      <c r="X183" s="164"/>
      <c r="Y183" s="166">
        <f t="shared" si="10"/>
        <v>0</v>
      </c>
    </row>
    <row r="184" spans="1:25" ht="25.5">
      <c r="A184" s="167">
        <v>3132</v>
      </c>
      <c r="B184" s="168" t="s">
        <v>136</v>
      </c>
      <c r="C184" s="166"/>
      <c r="D184" s="169"/>
      <c r="E184" s="169"/>
      <c r="F184" s="723"/>
      <c r="G184" s="170"/>
      <c r="H184" s="169"/>
      <c r="I184" s="735"/>
      <c r="J184" s="174"/>
      <c r="K184" s="169"/>
      <c r="L184" s="747"/>
      <c r="M184" s="759">
        <f>'INT.POM.TAB.RAS.-SVE RAZINE ''16'!L26+'INT.POM.TAB.RAS.-SVE RAZINE ''16'!C26</f>
        <v>1208332.75</v>
      </c>
      <c r="N184" s="169"/>
      <c r="O184" s="759">
        <f>'INT.POM.TAB.RAS.-SVE RAZINE ''16'!N26+'INT.POM.TAB.RAS.-SVE RAZINE ''16'!E26</f>
        <v>1039899.33</v>
      </c>
      <c r="P184" s="176"/>
      <c r="Q184" s="169"/>
      <c r="R184" s="771"/>
      <c r="S184" s="166"/>
      <c r="T184" s="169"/>
      <c r="U184" s="782"/>
      <c r="V184" s="166"/>
      <c r="W184" s="50">
        <f t="shared" si="11"/>
        <v>1208332.75</v>
      </c>
      <c r="X184" s="169"/>
      <c r="Y184" s="166">
        <f t="shared" si="10"/>
        <v>1039899.33</v>
      </c>
    </row>
    <row r="185" spans="1:25" ht="25.5">
      <c r="A185" s="167">
        <v>3133</v>
      </c>
      <c r="B185" s="168" t="s">
        <v>137</v>
      </c>
      <c r="C185" s="166"/>
      <c r="D185" s="169"/>
      <c r="E185" s="169"/>
      <c r="F185" s="723"/>
      <c r="G185" s="170"/>
      <c r="H185" s="169"/>
      <c r="I185" s="735"/>
      <c r="J185" s="174"/>
      <c r="K185" s="169"/>
      <c r="L185" s="747"/>
      <c r="M185" s="759">
        <f>'INT.POM.TAB.RAS.-SVE RAZINE ''16'!L27+'INT.POM.TAB.RAS.-SVE RAZINE ''16'!C27</f>
        <v>4074.75</v>
      </c>
      <c r="N185" s="169"/>
      <c r="O185" s="759">
        <f>'INT.POM.TAB.RAS.-SVE RAZINE ''16'!N27+'INT.POM.TAB.RAS.-SVE RAZINE ''16'!E27</f>
        <v>113937.71</v>
      </c>
      <c r="P185" s="176"/>
      <c r="Q185" s="169"/>
      <c r="R185" s="771"/>
      <c r="S185" s="166"/>
      <c r="T185" s="169"/>
      <c r="U185" s="782"/>
      <c r="V185" s="166"/>
      <c r="W185" s="50">
        <f t="shared" si="11"/>
        <v>4074.75</v>
      </c>
      <c r="X185" s="169"/>
      <c r="Y185" s="166">
        <f t="shared" si="10"/>
        <v>113937.71</v>
      </c>
    </row>
    <row r="186" spans="1:25" s="42" customFormat="1" ht="24.75" customHeight="1">
      <c r="A186" s="161">
        <v>32</v>
      </c>
      <c r="B186" s="162" t="s">
        <v>33</v>
      </c>
      <c r="C186" s="163">
        <f>SUM(C187+C192+C200+C210+C212)</f>
        <v>0</v>
      </c>
      <c r="D186" s="164">
        <f>SUM(D187+D192+D200+D210+D212)</f>
        <v>0</v>
      </c>
      <c r="E186" s="164"/>
      <c r="F186" s="722">
        <f>SUM(F187+F192+F200+F210+F212)</f>
        <v>0</v>
      </c>
      <c r="G186" s="165">
        <f>SUM(G187+G192+G200+G210+G212)</f>
        <v>21000.4</v>
      </c>
      <c r="H186" s="164"/>
      <c r="I186" s="734">
        <f>SUM(I187+I192+I200+I210+I212)</f>
        <v>47520</v>
      </c>
      <c r="J186" s="173">
        <f>SUM(J187+J192+J200+J210+J212)</f>
        <v>21245</v>
      </c>
      <c r="K186" s="164"/>
      <c r="L186" s="746">
        <f>SUM(L187+L192+L200+L210+L212)</f>
        <v>21240</v>
      </c>
      <c r="M186" s="171">
        <f>SUM(M187+M192+M200+M210+M212)</f>
        <v>1954500.5</v>
      </c>
      <c r="N186" s="164"/>
      <c r="O186" s="758">
        <f>SUM(O187+O192+O200+O210+O212)</f>
        <v>2018401.38</v>
      </c>
      <c r="P186" s="175">
        <f>SUM(P187+P192+P200+P210+P212)</f>
        <v>29315</v>
      </c>
      <c r="Q186" s="164"/>
      <c r="R186" s="770">
        <f>SUM(R187+R192+R200+R210+R212)</f>
        <v>19100</v>
      </c>
      <c r="S186" s="163">
        <f>SUM(S187+S192+S200+S210+S212)</f>
        <v>0</v>
      </c>
      <c r="T186" s="164"/>
      <c r="U186" s="781">
        <f>SUM(U187+U192+U200+U210+U212)</f>
        <v>0</v>
      </c>
      <c r="V186" s="163">
        <f>SUM(V187+V192+V200+V210+V212)</f>
        <v>0</v>
      </c>
      <c r="W186" s="50">
        <f t="shared" si="11"/>
        <v>2026060.9</v>
      </c>
      <c r="X186" s="164"/>
      <c r="Y186" s="166">
        <f t="shared" si="10"/>
        <v>2106261.38</v>
      </c>
    </row>
    <row r="187" spans="1:25" s="42" customFormat="1" ht="24.75" customHeight="1">
      <c r="A187" s="161">
        <v>321</v>
      </c>
      <c r="B187" s="162" t="s">
        <v>34</v>
      </c>
      <c r="C187" s="163">
        <f>SUM(C188:C191)</f>
        <v>0</v>
      </c>
      <c r="D187" s="164">
        <f>SUM(D188:D191)</f>
        <v>0</v>
      </c>
      <c r="E187" s="714" t="e">
        <f>(F187/D187)*100</f>
        <v>#DIV/0!</v>
      </c>
      <c r="F187" s="722">
        <f>SUM(F188:F191)</f>
        <v>0</v>
      </c>
      <c r="G187" s="165">
        <f>SUM(G188:G191)</f>
        <v>0</v>
      </c>
      <c r="H187" s="714" t="e">
        <f>(I187/G187)*100</f>
        <v>#DIV/0!</v>
      </c>
      <c r="I187" s="734">
        <f>SUM(I188:I191)</f>
        <v>0</v>
      </c>
      <c r="J187" s="173">
        <f>SUM(J188:J191)</f>
        <v>1350</v>
      </c>
      <c r="K187" s="714">
        <f>(L187/J187)*100</f>
        <v>100</v>
      </c>
      <c r="L187" s="746">
        <f>SUM(L188:L191)</f>
        <v>1350</v>
      </c>
      <c r="M187" s="171">
        <f>SUM(M188:M191)</f>
        <v>374189</v>
      </c>
      <c r="N187" s="714">
        <f>(O187/M187)*100</f>
        <v>98.58844861821166</v>
      </c>
      <c r="O187" s="758">
        <f>SUM(O188:O191)</f>
        <v>368907.13</v>
      </c>
      <c r="P187" s="175">
        <f>SUM(P188:P191)</f>
        <v>4800</v>
      </c>
      <c r="Q187" s="714">
        <f>(R187/P187)*100</f>
        <v>100</v>
      </c>
      <c r="R187" s="770">
        <f>SUM(R188:R191)</f>
        <v>4800</v>
      </c>
      <c r="S187" s="163">
        <f>SUM(S188:S191)</f>
        <v>0</v>
      </c>
      <c r="T187" s="714" t="e">
        <f>(U187/S187)*100</f>
        <v>#DIV/0!</v>
      </c>
      <c r="U187" s="781">
        <f>SUM(U188:U191)</f>
        <v>0</v>
      </c>
      <c r="V187" s="163">
        <f>SUM(V188:V191)</f>
        <v>0</v>
      </c>
      <c r="W187" s="50">
        <f t="shared" si="11"/>
        <v>380339</v>
      </c>
      <c r="X187" s="714">
        <f>(Y187/W187)*100</f>
        <v>98.61127310110192</v>
      </c>
      <c r="Y187" s="51">
        <f t="shared" si="10"/>
        <v>375057.13</v>
      </c>
    </row>
    <row r="188" spans="1:25" ht="24.75" customHeight="1">
      <c r="A188" s="167">
        <v>3211</v>
      </c>
      <c r="B188" s="168" t="s">
        <v>35</v>
      </c>
      <c r="C188" s="166"/>
      <c r="D188" s="169"/>
      <c r="E188" s="169"/>
      <c r="F188" s="723"/>
      <c r="G188" s="170"/>
      <c r="H188" s="169"/>
      <c r="I188" s="735"/>
      <c r="J188" s="174">
        <f>'INT.POM.TAB.RAS.-SVE RAZINE ''16'!V31</f>
        <v>1350</v>
      </c>
      <c r="K188" s="169"/>
      <c r="L188" s="747">
        <f>'INT.POM.TAB.RAS.-SVE RAZINE ''16'!X31</f>
        <v>1350</v>
      </c>
      <c r="M188" s="172">
        <f>'INT.POM.TAB.RAS.-SVE RAZINE ''16'!L31</f>
        <v>24000</v>
      </c>
      <c r="N188" s="169"/>
      <c r="O188" s="759">
        <f>'INT.POM.TAB.RAS.-SVE RAZINE ''16'!N31+'INT.POM.TAB.RAS.-SVE RAZINE ''16'!R31</f>
        <v>24261</v>
      </c>
      <c r="P188" s="176">
        <f>'INT.POM.TAB.RAS.-SVE RAZINE ''16'!Y31</f>
        <v>4800</v>
      </c>
      <c r="Q188" s="169"/>
      <c r="R188" s="771">
        <f>'INT.POM.TAB.RAS.-SVE RAZINE ''16'!AA31</f>
        <v>4800</v>
      </c>
      <c r="S188" s="166"/>
      <c r="T188" s="169"/>
      <c r="U188" s="782"/>
      <c r="V188" s="166"/>
      <c r="W188" s="50">
        <f t="shared" si="11"/>
        <v>30150</v>
      </c>
      <c r="X188" s="169"/>
      <c r="Y188" s="166">
        <f t="shared" si="10"/>
        <v>30411</v>
      </c>
    </row>
    <row r="189" spans="1:25" ht="24.75" customHeight="1">
      <c r="A189" s="167">
        <v>3212</v>
      </c>
      <c r="B189" s="168" t="s">
        <v>36</v>
      </c>
      <c r="C189" s="166"/>
      <c r="D189" s="169"/>
      <c r="E189" s="169"/>
      <c r="F189" s="723"/>
      <c r="G189" s="170"/>
      <c r="H189" s="169"/>
      <c r="I189" s="735"/>
      <c r="J189" s="174"/>
      <c r="K189" s="169"/>
      <c r="L189" s="747"/>
      <c r="M189" s="759">
        <f>'INT.POM.TAB.RAS.-SVE RAZINE ''16'!L32+'INT.POM.TAB.RAS.-SVE RAZINE ''16'!C32</f>
        <v>350189</v>
      </c>
      <c r="N189" s="169"/>
      <c r="O189" s="759">
        <f>'INT.POM.TAB.RAS.-SVE RAZINE ''16'!N32+'INT.POM.TAB.RAS.-SVE RAZINE ''16'!E32</f>
        <v>337446.13</v>
      </c>
      <c r="P189" s="176"/>
      <c r="Q189" s="169"/>
      <c r="R189" s="771"/>
      <c r="S189" s="166"/>
      <c r="T189" s="169"/>
      <c r="U189" s="782"/>
      <c r="V189" s="166"/>
      <c r="W189" s="50">
        <f t="shared" si="11"/>
        <v>350189</v>
      </c>
      <c r="X189" s="169"/>
      <c r="Y189" s="166">
        <f t="shared" si="10"/>
        <v>337446.13</v>
      </c>
    </row>
    <row r="190" spans="1:25" ht="24.75" customHeight="1">
      <c r="A190" s="167">
        <v>3213</v>
      </c>
      <c r="B190" s="168" t="s">
        <v>37</v>
      </c>
      <c r="C190" s="166"/>
      <c r="D190" s="169"/>
      <c r="E190" s="169"/>
      <c r="F190" s="723"/>
      <c r="G190" s="170"/>
      <c r="H190" s="169"/>
      <c r="I190" s="735"/>
      <c r="J190" s="174"/>
      <c r="K190" s="169"/>
      <c r="L190" s="747"/>
      <c r="M190" s="172"/>
      <c r="N190" s="169"/>
      <c r="O190" s="759">
        <f>'INT.POM.TAB.RAS.-SVE RAZINE ''16'!N33</f>
        <v>7200</v>
      </c>
      <c r="P190" s="176"/>
      <c r="Q190" s="169"/>
      <c r="R190" s="771"/>
      <c r="S190" s="166"/>
      <c r="T190" s="169"/>
      <c r="U190" s="782"/>
      <c r="V190" s="166"/>
      <c r="W190" s="50">
        <f t="shared" si="11"/>
        <v>0</v>
      </c>
      <c r="X190" s="169"/>
      <c r="Y190" s="166">
        <f t="shared" si="10"/>
        <v>7200</v>
      </c>
    </row>
    <row r="191" spans="1:25" ht="24.75" customHeight="1">
      <c r="A191" s="167">
        <v>3214</v>
      </c>
      <c r="B191" s="168" t="s">
        <v>38</v>
      </c>
      <c r="C191" s="166"/>
      <c r="D191" s="169"/>
      <c r="E191" s="169"/>
      <c r="F191" s="723"/>
      <c r="G191" s="170"/>
      <c r="H191" s="169"/>
      <c r="I191" s="735"/>
      <c r="J191" s="174"/>
      <c r="K191" s="169"/>
      <c r="L191" s="747"/>
      <c r="M191" s="172"/>
      <c r="N191" s="169"/>
      <c r="O191" s="759"/>
      <c r="P191" s="176"/>
      <c r="Q191" s="169"/>
      <c r="R191" s="771"/>
      <c r="S191" s="166"/>
      <c r="T191" s="169"/>
      <c r="U191" s="782"/>
      <c r="V191" s="166"/>
      <c r="W191" s="50">
        <f t="shared" si="11"/>
        <v>0</v>
      </c>
      <c r="X191" s="169"/>
      <c r="Y191" s="166">
        <f t="shared" si="10"/>
        <v>0</v>
      </c>
    </row>
    <row r="192" spans="1:25" s="42" customFormat="1" ht="24.75" customHeight="1">
      <c r="A192" s="161">
        <v>322</v>
      </c>
      <c r="B192" s="162" t="s">
        <v>39</v>
      </c>
      <c r="C192" s="163">
        <f>SUM(C193:C199)</f>
        <v>0</v>
      </c>
      <c r="D192" s="164">
        <f>SUM(D193:D199)</f>
        <v>0</v>
      </c>
      <c r="E192" s="714" t="e">
        <f>(F192/D192)*100</f>
        <v>#DIV/0!</v>
      </c>
      <c r="F192" s="722">
        <f>SUM(F193:F199)</f>
        <v>0</v>
      </c>
      <c r="G192" s="165">
        <f>SUM(G193:G199)</f>
        <v>17000.4</v>
      </c>
      <c r="H192" s="714">
        <f>(I192/G192)*100</f>
        <v>255.99397661231498</v>
      </c>
      <c r="I192" s="734">
        <f>SUM(I193:I199)</f>
        <v>43520</v>
      </c>
      <c r="J192" s="173">
        <f>SUM(J193:J199)</f>
        <v>4561</v>
      </c>
      <c r="K192" s="714">
        <f>(L192/J192)*100</f>
        <v>100</v>
      </c>
      <c r="L192" s="746">
        <f>SUM(L193:L199)</f>
        <v>4561</v>
      </c>
      <c r="M192" s="171">
        <f>SUM(M193:M199)</f>
        <v>325723</v>
      </c>
      <c r="N192" s="714">
        <f>(O192/M192)*100</f>
        <v>114.9501263343393</v>
      </c>
      <c r="O192" s="758">
        <f>SUM(O193:O199)</f>
        <v>374419</v>
      </c>
      <c r="P192" s="175">
        <f>SUM(P193:P199)</f>
        <v>7229</v>
      </c>
      <c r="Q192" s="714">
        <f>(R192/P192)*100</f>
        <v>100</v>
      </c>
      <c r="R192" s="770">
        <f>SUM(R193:R199)</f>
        <v>7229</v>
      </c>
      <c r="S192" s="163">
        <f>SUM(S193:S199)</f>
        <v>0</v>
      </c>
      <c r="T192" s="714" t="e">
        <f>(U192/S192)*100</f>
        <v>#DIV/0!</v>
      </c>
      <c r="U192" s="781">
        <f>SUM(U193:U199)</f>
        <v>0</v>
      </c>
      <c r="V192" s="163">
        <f>SUM(V193:V199)</f>
        <v>0</v>
      </c>
      <c r="W192" s="50">
        <f t="shared" si="11"/>
        <v>354513.4</v>
      </c>
      <c r="X192" s="714">
        <f>(Y192/W192)*100</f>
        <v>121.21657460620669</v>
      </c>
      <c r="Y192" s="51">
        <f t="shared" si="10"/>
        <v>429729</v>
      </c>
    </row>
    <row r="193" spans="1:25" ht="24.75" customHeight="1">
      <c r="A193" s="167">
        <v>3221</v>
      </c>
      <c r="B193" s="168" t="s">
        <v>40</v>
      </c>
      <c r="C193" s="166"/>
      <c r="D193" s="169"/>
      <c r="E193" s="169"/>
      <c r="F193" s="723"/>
      <c r="G193" s="170">
        <f>'INT.POM.TAB.RAS.-SVE RAZINE ''16'!S35</f>
        <v>17000.4</v>
      </c>
      <c r="H193" s="169"/>
      <c r="I193" s="735">
        <f>'INT.POM.TAB.RAS.-SVE RAZINE ''16'!U35</f>
        <v>43520</v>
      </c>
      <c r="J193" s="174"/>
      <c r="K193" s="169"/>
      <c r="L193" s="747"/>
      <c r="M193" s="172">
        <f>'INT.POM.TAB.RAS.-SVE RAZINE ''16'!C35+'INT.POM.TAB.RAS.-SVE RAZINE ''16'!F35+'INT.POM.TAB.RAS.-SVE RAZINE ''16'!L35+'INT.POM.TAB.RAS.-SVE RAZINE ''16'!P35</f>
        <v>95910</v>
      </c>
      <c r="N193" s="169"/>
      <c r="O193" s="759">
        <f>'INT.POM.TAB.RAS.-SVE RAZINE ''16'!E35+'INT.POM.TAB.RAS.-SVE RAZINE ''16'!H35+'INT.POM.TAB.RAS.-SVE RAZINE ''16'!N35+'INT.POM.TAB.RAS.-SVE RAZINE ''16'!R35</f>
        <v>94910</v>
      </c>
      <c r="P193" s="176">
        <f>'INT.POM.TAB.RAS.-SVE RAZINE ''16'!Y35</f>
        <v>2460</v>
      </c>
      <c r="Q193" s="169"/>
      <c r="R193" s="771">
        <f>'INT.POM.TAB.RAS.-SVE RAZINE ''16'!AA35</f>
        <v>2460</v>
      </c>
      <c r="S193" s="166"/>
      <c r="T193" s="169"/>
      <c r="U193" s="782"/>
      <c r="V193" s="166"/>
      <c r="W193" s="50">
        <f t="shared" si="11"/>
        <v>115370.4</v>
      </c>
      <c r="X193" s="169"/>
      <c r="Y193" s="166">
        <f t="shared" si="10"/>
        <v>140890</v>
      </c>
    </row>
    <row r="194" spans="1:25" ht="24.75" customHeight="1">
      <c r="A194" s="167">
        <v>3222</v>
      </c>
      <c r="B194" s="168" t="s">
        <v>41</v>
      </c>
      <c r="C194" s="166"/>
      <c r="D194" s="169"/>
      <c r="E194" s="169"/>
      <c r="F194" s="723"/>
      <c r="G194" s="170"/>
      <c r="H194" s="169"/>
      <c r="I194" s="735"/>
      <c r="J194" s="174"/>
      <c r="K194" s="169"/>
      <c r="L194" s="747"/>
      <c r="M194" s="172">
        <f>'INT.POM.TAB.RAS.-SVE RAZINE ''16'!C36+'INT.POM.TAB.RAS.-SVE RAZINE ''16'!F36+'INT.POM.TAB.RAS.-SVE RAZINE ''16'!L36</f>
        <v>131982</v>
      </c>
      <c r="N194" s="169"/>
      <c r="O194" s="759">
        <f>'INT.POM.TAB.RAS.-SVE RAZINE ''16'!E36+'INT.POM.TAB.RAS.-SVE RAZINE ''16'!H36+'INT.POM.TAB.RAS.-SVE RAZINE ''16'!N36</f>
        <v>131982</v>
      </c>
      <c r="P194" s="176"/>
      <c r="Q194" s="169"/>
      <c r="R194" s="771"/>
      <c r="S194" s="166"/>
      <c r="T194" s="169"/>
      <c r="U194" s="782"/>
      <c r="V194" s="166"/>
      <c r="W194" s="50">
        <f t="shared" si="11"/>
        <v>131982</v>
      </c>
      <c r="X194" s="169"/>
      <c r="Y194" s="166">
        <f t="shared" si="10"/>
        <v>131982</v>
      </c>
    </row>
    <row r="195" spans="1:25" ht="24.75" customHeight="1">
      <c r="A195" s="167">
        <v>3223</v>
      </c>
      <c r="B195" s="168" t="s">
        <v>42</v>
      </c>
      <c r="C195" s="166"/>
      <c r="D195" s="169"/>
      <c r="E195" s="169"/>
      <c r="F195" s="723"/>
      <c r="G195" s="170"/>
      <c r="H195" s="169"/>
      <c r="I195" s="735"/>
      <c r="J195" s="174"/>
      <c r="K195" s="169"/>
      <c r="L195" s="747"/>
      <c r="M195" s="172">
        <f>'INT.POM.TAB.RAS.-SVE RAZINE ''16'!C37+'INT.POM.TAB.RAS.-SVE RAZINE ''16'!F37+'INT.POM.TAB.RAS.-SVE RAZINE ''16'!L37+'INT.POM.TAB.RAS.-SVE RAZINE ''16'!P37</f>
        <v>42722</v>
      </c>
      <c r="N195" s="169"/>
      <c r="O195" s="759">
        <f>'INT.POM.TAB.RAS.-SVE RAZINE ''16'!E37+'INT.POM.TAB.RAS.-SVE RAZINE ''16'!H37+'INT.POM.TAB.RAS.-SVE RAZINE ''16'!N37+'INT.POM.TAB.RAS.-SVE RAZINE ''16'!R37</f>
        <v>39773</v>
      </c>
      <c r="P195" s="176"/>
      <c r="Q195" s="169"/>
      <c r="R195" s="771"/>
      <c r="S195" s="166"/>
      <c r="T195" s="169"/>
      <c r="U195" s="782"/>
      <c r="V195" s="166"/>
      <c r="W195" s="50">
        <f t="shared" si="11"/>
        <v>42722</v>
      </c>
      <c r="X195" s="169"/>
      <c r="Y195" s="166">
        <f t="shared" si="10"/>
        <v>39773</v>
      </c>
    </row>
    <row r="196" spans="1:25" ht="25.5">
      <c r="A196" s="167">
        <v>3224</v>
      </c>
      <c r="B196" s="168" t="s">
        <v>43</v>
      </c>
      <c r="C196" s="166"/>
      <c r="D196" s="169"/>
      <c r="E196" s="169"/>
      <c r="F196" s="723"/>
      <c r="G196" s="170"/>
      <c r="H196" s="169"/>
      <c r="I196" s="735"/>
      <c r="J196" s="174"/>
      <c r="K196" s="169"/>
      <c r="L196" s="747"/>
      <c r="M196" s="172">
        <f>'INT.POM.TAB.RAS.-SVE RAZINE ''16'!F38+'INT.POM.TAB.RAS.-SVE RAZINE ''16'!L38</f>
        <v>8319</v>
      </c>
      <c r="N196" s="169"/>
      <c r="O196" s="759">
        <f>'INT.POM.TAB.RAS.-SVE RAZINE ''16'!H38+'INT.POM.TAB.RAS.-SVE RAZINE ''16'!N38</f>
        <v>33319</v>
      </c>
      <c r="P196" s="176">
        <f>'INT.POM.TAB.RAS.-SVE RAZINE ''16'!Y38</f>
        <v>799</v>
      </c>
      <c r="Q196" s="169"/>
      <c r="R196" s="771">
        <f>'INT.POM.TAB.RAS.-SVE RAZINE ''16'!AA38</f>
        <v>799</v>
      </c>
      <c r="S196" s="166"/>
      <c r="T196" s="169"/>
      <c r="U196" s="782"/>
      <c r="V196" s="166"/>
      <c r="W196" s="50">
        <f t="shared" si="11"/>
        <v>9118</v>
      </c>
      <c r="X196" s="169"/>
      <c r="Y196" s="166">
        <f t="shared" si="10"/>
        <v>34118</v>
      </c>
    </row>
    <row r="197" spans="1:25" ht="19.5" customHeight="1">
      <c r="A197" s="167">
        <v>3225</v>
      </c>
      <c r="B197" s="168" t="s">
        <v>44</v>
      </c>
      <c r="C197" s="166"/>
      <c r="D197" s="169"/>
      <c r="E197" s="169"/>
      <c r="F197" s="723"/>
      <c r="G197" s="170"/>
      <c r="H197" s="169"/>
      <c r="I197" s="735"/>
      <c r="J197" s="174">
        <f>'INT.POM.TAB.RAS.-SVE RAZINE ''16'!V39</f>
        <v>4561</v>
      </c>
      <c r="K197" s="169"/>
      <c r="L197" s="747">
        <f>'INT.POM.TAB.RAS.-SVE RAZINE ''16'!X39</f>
        <v>4561</v>
      </c>
      <c r="M197" s="172">
        <f>'INT.POM.TAB.RAS.-SVE RAZINE ''16'!C39+'INT.POM.TAB.RAS.-SVE RAZINE ''16'!F39+'INT.POM.TAB.RAS.-SVE RAZINE ''16'!L39</f>
        <v>40030</v>
      </c>
      <c r="N197" s="169"/>
      <c r="O197" s="759">
        <f>'INT.POM.TAB.RAS.-SVE RAZINE ''16'!E39+'INT.POM.TAB.RAS.-SVE RAZINE ''16'!H39+'INT.POM.TAB.RAS.-SVE RAZINE ''16'!N39</f>
        <v>67675</v>
      </c>
      <c r="P197" s="176">
        <f>'INT.POM.TAB.RAS.-SVE RAZINE ''16'!Y39</f>
        <v>1985</v>
      </c>
      <c r="Q197" s="169"/>
      <c r="R197" s="771">
        <f>'INT.POM.TAB.RAS.-SVE RAZINE ''16'!AA39</f>
        <v>2500</v>
      </c>
      <c r="S197" s="166"/>
      <c r="T197" s="169"/>
      <c r="U197" s="782"/>
      <c r="V197" s="166"/>
      <c r="W197" s="50">
        <f t="shared" si="11"/>
        <v>46576</v>
      </c>
      <c r="X197" s="169"/>
      <c r="Y197" s="166">
        <f t="shared" si="10"/>
        <v>74736</v>
      </c>
    </row>
    <row r="198" spans="1:25" ht="19.5" customHeight="1">
      <c r="A198" s="167">
        <v>3226</v>
      </c>
      <c r="B198" s="168" t="s">
        <v>45</v>
      </c>
      <c r="C198" s="166"/>
      <c r="D198" s="169"/>
      <c r="E198" s="169"/>
      <c r="F198" s="723"/>
      <c r="G198" s="170"/>
      <c r="H198" s="169"/>
      <c r="I198" s="735"/>
      <c r="J198" s="174"/>
      <c r="K198" s="169"/>
      <c r="L198" s="747"/>
      <c r="M198" s="172"/>
      <c r="N198" s="169"/>
      <c r="O198" s="759"/>
      <c r="P198" s="176"/>
      <c r="Q198" s="169"/>
      <c r="R198" s="771"/>
      <c r="S198" s="166"/>
      <c r="T198" s="169"/>
      <c r="U198" s="782"/>
      <c r="V198" s="166"/>
      <c r="W198" s="50">
        <f t="shared" si="11"/>
        <v>0</v>
      </c>
      <c r="X198" s="169"/>
      <c r="Y198" s="166">
        <f t="shared" si="10"/>
        <v>0</v>
      </c>
    </row>
    <row r="199" spans="1:25" ht="19.5" customHeight="1">
      <c r="A199" s="167">
        <v>3227</v>
      </c>
      <c r="B199" s="168" t="s">
        <v>46</v>
      </c>
      <c r="C199" s="166"/>
      <c r="D199" s="169"/>
      <c r="E199" s="169"/>
      <c r="F199" s="723"/>
      <c r="G199" s="170"/>
      <c r="H199" s="169"/>
      <c r="I199" s="735"/>
      <c r="J199" s="174"/>
      <c r="K199" s="169"/>
      <c r="L199" s="747"/>
      <c r="M199" s="172">
        <f>'INT.POM.TAB.RAS.-SVE RAZINE ''16'!F40+'INT.POM.TAB.RAS.-SVE RAZINE ''16'!L40</f>
        <v>6760</v>
      </c>
      <c r="N199" s="169"/>
      <c r="O199" s="759">
        <f>'INT.POM.TAB.RAS.-SVE RAZINE ''16'!H40+'INT.POM.TAB.RAS.-SVE RAZINE ''16'!N40</f>
        <v>6760</v>
      </c>
      <c r="P199" s="176">
        <f>'INT.POM.TAB.RAS.-SVE RAZINE ''16'!Y40</f>
        <v>1985</v>
      </c>
      <c r="Q199" s="169"/>
      <c r="R199" s="771">
        <f>'INT.POM.TAB.RAS.-SVE RAZINE ''16'!AA40</f>
        <v>1470</v>
      </c>
      <c r="S199" s="166"/>
      <c r="T199" s="169"/>
      <c r="U199" s="782"/>
      <c r="V199" s="166"/>
      <c r="W199" s="50">
        <f t="shared" si="11"/>
        <v>8745</v>
      </c>
      <c r="X199" s="169"/>
      <c r="Y199" s="166">
        <f t="shared" si="10"/>
        <v>8230</v>
      </c>
    </row>
    <row r="200" spans="1:25" s="42" customFormat="1" ht="19.5" customHeight="1">
      <c r="A200" s="161">
        <v>323</v>
      </c>
      <c r="B200" s="162" t="s">
        <v>47</v>
      </c>
      <c r="C200" s="163">
        <f>SUM(C201:C209)</f>
        <v>0</v>
      </c>
      <c r="D200" s="164">
        <f>SUM(D201:D209)</f>
        <v>0</v>
      </c>
      <c r="E200" s="714" t="e">
        <f>(F200/D200)*100</f>
        <v>#DIV/0!</v>
      </c>
      <c r="F200" s="722">
        <f>SUM(F201:F209)</f>
        <v>0</v>
      </c>
      <c r="G200" s="165">
        <f>SUM(G201:G209)</f>
        <v>1000</v>
      </c>
      <c r="H200" s="714">
        <f>(I200/G200)*100</f>
        <v>100</v>
      </c>
      <c r="I200" s="734">
        <f>SUM(I201:I209)</f>
        <v>1000</v>
      </c>
      <c r="J200" s="173">
        <f>SUM(J201:J209)</f>
        <v>10918</v>
      </c>
      <c r="K200" s="714">
        <f>(L200/J200)*100</f>
        <v>100</v>
      </c>
      <c r="L200" s="746">
        <f>SUM(L201:L209)</f>
        <v>10918</v>
      </c>
      <c r="M200" s="171">
        <f>SUM(M201:M209)</f>
        <v>1192634.5</v>
      </c>
      <c r="N200" s="714">
        <f>(O200/M200)*100</f>
        <v>99.02610397401719</v>
      </c>
      <c r="O200" s="758">
        <f>SUM(O201:O209)</f>
        <v>1181019.48</v>
      </c>
      <c r="P200" s="175">
        <f>SUM(P201:P209)</f>
        <v>10402</v>
      </c>
      <c r="Q200" s="714">
        <f>(R200/P200)*100</f>
        <v>63.17054412612959</v>
      </c>
      <c r="R200" s="770">
        <f>SUM(R201:R209)</f>
        <v>6571</v>
      </c>
      <c r="S200" s="163">
        <f>SUM(S201:S209)</f>
        <v>0</v>
      </c>
      <c r="T200" s="714" t="e">
        <f>(U200/S200)*100</f>
        <v>#DIV/0!</v>
      </c>
      <c r="U200" s="781">
        <f>SUM(U201:U209)</f>
        <v>0</v>
      </c>
      <c r="V200" s="163">
        <f>SUM(V201:V209)</f>
        <v>0</v>
      </c>
      <c r="W200" s="50">
        <f t="shared" si="11"/>
        <v>1214954.5</v>
      </c>
      <c r="X200" s="714">
        <f>(Y200/W200)*100</f>
        <v>98.72867502445565</v>
      </c>
      <c r="Y200" s="51">
        <f aca="true" t="shared" si="15" ref="Y200:Y263">F200+I200+L200+O200+R200+U200</f>
        <v>1199508.48</v>
      </c>
    </row>
    <row r="201" spans="1:25" ht="19.5" customHeight="1">
      <c r="A201" s="167">
        <v>3231</v>
      </c>
      <c r="B201" s="168" t="s">
        <v>48</v>
      </c>
      <c r="C201" s="166"/>
      <c r="D201" s="169"/>
      <c r="E201" s="169"/>
      <c r="F201" s="723"/>
      <c r="G201" s="170"/>
      <c r="H201" s="169"/>
      <c r="I201" s="735"/>
      <c r="J201" s="174">
        <f>'INT.POM.TAB.RAS.-SVE RAZINE ''16'!V43</f>
        <v>9650</v>
      </c>
      <c r="K201" s="169"/>
      <c r="L201" s="747">
        <f>'INT.POM.TAB.RAS.-SVE RAZINE ''16'!X43</f>
        <v>9650</v>
      </c>
      <c r="M201" s="172">
        <f>'INT.POM.TAB.RAS.-SVE RAZINE ''16'!C42+'INT.POM.TAB.RAS.-SVE RAZINE ''16'!C43+'INT.POM.TAB.RAS.-SVE RAZINE ''16'!F42+'INT.POM.TAB.RAS.-SVE RAZINE ''16'!F43+'INT.POM.TAB.RAS.-SVE RAZINE ''16'!L42+'INT.POM.TAB.RAS.-SVE RAZINE ''16'!L43+'INT.POM.TAB.RAS.-SVE RAZINE ''16'!P42+'INT.POM.TAB.RAS.-SVE RAZINE ''16'!P43</f>
        <v>1093412.5</v>
      </c>
      <c r="N201" s="169"/>
      <c r="O201" s="759">
        <f>'INT.POM.TAB.RAS.-SVE RAZINE ''16'!E42+'INT.POM.TAB.RAS.-SVE RAZINE ''16'!E43+'INT.POM.TAB.RAS.-SVE RAZINE ''16'!H42+'INT.POM.TAB.RAS.-SVE RAZINE ''16'!H43+'INT.POM.TAB.RAS.-SVE RAZINE ''16'!N42+'INT.POM.TAB.RAS.-SVE RAZINE ''16'!N43+'INT.POM.TAB.RAS.-SVE RAZINE ''16'!R42+'INT.POM.TAB.RAS.-SVE RAZINE ''16'!R43</f>
        <v>1048165.48</v>
      </c>
      <c r="P201" s="176">
        <f>'INT.POM.TAB.RAS.-SVE RAZINE ''16'!Y42+'INT.POM.TAB.RAS.-SVE RAZINE ''16'!Y43</f>
        <v>2402</v>
      </c>
      <c r="Q201" s="169"/>
      <c r="R201" s="771">
        <f>'INT.POM.TAB.RAS.-SVE RAZINE ''16'!AA42+'INT.POM.TAB.RAS.-SVE RAZINE ''16'!AA43</f>
        <v>1571</v>
      </c>
      <c r="S201" s="166"/>
      <c r="T201" s="169"/>
      <c r="U201" s="782"/>
      <c r="V201" s="166"/>
      <c r="W201" s="50">
        <f aca="true" t="shared" si="16" ref="W201:W264">D201+G201+J201+M201+P201+S201+V201</f>
        <v>1105464.5</v>
      </c>
      <c r="X201" s="169"/>
      <c r="Y201" s="166">
        <f t="shared" si="15"/>
        <v>1059386.48</v>
      </c>
    </row>
    <row r="202" spans="1:25" ht="19.5" customHeight="1">
      <c r="A202" s="167">
        <v>3232</v>
      </c>
      <c r="B202" s="168" t="s">
        <v>49</v>
      </c>
      <c r="C202" s="166"/>
      <c r="D202" s="169"/>
      <c r="E202" s="169"/>
      <c r="F202" s="723"/>
      <c r="G202" s="170"/>
      <c r="H202" s="169"/>
      <c r="I202" s="735"/>
      <c r="J202" s="174"/>
      <c r="K202" s="169"/>
      <c r="L202" s="747"/>
      <c r="M202" s="172">
        <f>'INT.POM.TAB.RAS.-SVE RAZINE ''16'!C44+'INT.POM.TAB.RAS.-SVE RAZINE ''16'!F44+'INT.POM.TAB.RAS.-SVE RAZINE ''16'!L44+'INT.POM.TAB.RAS.-SVE RAZINE ''16'!P44</f>
        <v>16261</v>
      </c>
      <c r="N202" s="169"/>
      <c r="O202" s="759">
        <f>'INT.POM.TAB.RAS.-SVE RAZINE ''16'!E44+'INT.POM.TAB.RAS.-SVE RAZINE ''16'!H44+'INT.POM.TAB.RAS.-SVE RAZINE ''16'!N44+'INT.POM.TAB.RAS.-SVE RAZINE ''16'!R44</f>
        <v>38086</v>
      </c>
      <c r="P202" s="176"/>
      <c r="Q202" s="169"/>
      <c r="R202" s="771"/>
      <c r="S202" s="166"/>
      <c r="T202" s="169"/>
      <c r="U202" s="782"/>
      <c r="V202" s="166"/>
      <c r="W202" s="50">
        <f t="shared" si="16"/>
        <v>16261</v>
      </c>
      <c r="X202" s="169"/>
      <c r="Y202" s="166">
        <f t="shared" si="15"/>
        <v>38086</v>
      </c>
    </row>
    <row r="203" spans="1:25" ht="19.5" customHeight="1">
      <c r="A203" s="167">
        <v>3233</v>
      </c>
      <c r="B203" s="168" t="s">
        <v>50</v>
      </c>
      <c r="C203" s="166"/>
      <c r="D203" s="169"/>
      <c r="E203" s="169"/>
      <c r="F203" s="723"/>
      <c r="G203" s="170"/>
      <c r="H203" s="169"/>
      <c r="I203" s="735"/>
      <c r="J203" s="174"/>
      <c r="K203" s="169"/>
      <c r="L203" s="747"/>
      <c r="M203" s="172">
        <f>'INT.POM.TAB.RAS.-SVE RAZINE ''16'!C45+'INT.POM.TAB.RAS.-SVE RAZINE ''16'!F45+'INT.POM.TAB.RAS.-SVE RAZINE ''16'!L45+'INT.POM.TAB.RAS.-SVE RAZINE ''16'!P45</f>
        <v>0</v>
      </c>
      <c r="N203" s="169"/>
      <c r="O203" s="759">
        <f>'INT.POM.TAB.RAS.-SVE RAZINE ''16'!E45+'INT.POM.TAB.RAS.-SVE RAZINE ''16'!H45+'INT.POM.TAB.RAS.-SVE RAZINE ''16'!N45+'INT.POM.TAB.RAS.-SVE RAZINE ''16'!R45</f>
        <v>0</v>
      </c>
      <c r="P203" s="176"/>
      <c r="Q203" s="169"/>
      <c r="R203" s="771"/>
      <c r="S203" s="166"/>
      <c r="T203" s="169"/>
      <c r="U203" s="782"/>
      <c r="V203" s="166"/>
      <c r="W203" s="50">
        <f t="shared" si="16"/>
        <v>0</v>
      </c>
      <c r="X203" s="169"/>
      <c r="Y203" s="166">
        <f t="shared" si="15"/>
        <v>0</v>
      </c>
    </row>
    <row r="204" spans="1:25" ht="19.5" customHeight="1">
      <c r="A204" s="167">
        <v>3234</v>
      </c>
      <c r="B204" s="168" t="s">
        <v>51</v>
      </c>
      <c r="C204" s="166"/>
      <c r="D204" s="169"/>
      <c r="E204" s="169"/>
      <c r="F204" s="723"/>
      <c r="G204" s="170"/>
      <c r="H204" s="169"/>
      <c r="I204" s="735"/>
      <c r="J204" s="174"/>
      <c r="K204" s="169"/>
      <c r="L204" s="747"/>
      <c r="M204" s="172">
        <f>'INT.POM.TAB.RAS.-SVE RAZINE ''16'!C46+'INT.POM.TAB.RAS.-SVE RAZINE ''16'!F46+'INT.POM.TAB.RAS.-SVE RAZINE ''16'!L46+'INT.POM.TAB.RAS.-SVE RAZINE ''16'!P46</f>
        <v>0</v>
      </c>
      <c r="N204" s="169"/>
      <c r="O204" s="759">
        <f>'INT.POM.TAB.RAS.-SVE RAZINE ''16'!E46+'INT.POM.TAB.RAS.-SVE RAZINE ''16'!H46+'INT.POM.TAB.RAS.-SVE RAZINE ''16'!N46+'INT.POM.TAB.RAS.-SVE RAZINE ''16'!R46</f>
        <v>0</v>
      </c>
      <c r="P204" s="176"/>
      <c r="Q204" s="169"/>
      <c r="R204" s="771"/>
      <c r="S204" s="166"/>
      <c r="T204" s="169"/>
      <c r="U204" s="782"/>
      <c r="V204" s="166"/>
      <c r="W204" s="50">
        <f t="shared" si="16"/>
        <v>0</v>
      </c>
      <c r="X204" s="169"/>
      <c r="Y204" s="166">
        <f t="shared" si="15"/>
        <v>0</v>
      </c>
    </row>
    <row r="205" spans="1:25" ht="19.5" customHeight="1">
      <c r="A205" s="167">
        <v>3235</v>
      </c>
      <c r="B205" s="168" t="s">
        <v>52</v>
      </c>
      <c r="C205" s="166"/>
      <c r="D205" s="169"/>
      <c r="E205" s="169"/>
      <c r="F205" s="723"/>
      <c r="G205" s="170"/>
      <c r="H205" s="169"/>
      <c r="I205" s="735"/>
      <c r="J205" s="174"/>
      <c r="K205" s="169"/>
      <c r="L205" s="747"/>
      <c r="M205" s="172"/>
      <c r="N205" s="169"/>
      <c r="O205" s="759"/>
      <c r="P205" s="176"/>
      <c r="Q205" s="169"/>
      <c r="R205" s="771"/>
      <c r="S205" s="166"/>
      <c r="T205" s="169"/>
      <c r="U205" s="782"/>
      <c r="V205" s="166"/>
      <c r="W205" s="50">
        <f t="shared" si="16"/>
        <v>0</v>
      </c>
      <c r="X205" s="169"/>
      <c r="Y205" s="166">
        <f t="shared" si="15"/>
        <v>0</v>
      </c>
    </row>
    <row r="206" spans="1:25" ht="19.5" customHeight="1">
      <c r="A206" s="167">
        <v>3236</v>
      </c>
      <c r="B206" s="168" t="s">
        <v>53</v>
      </c>
      <c r="C206" s="166"/>
      <c r="D206" s="169"/>
      <c r="E206" s="169"/>
      <c r="F206" s="723"/>
      <c r="G206" s="170"/>
      <c r="H206" s="169"/>
      <c r="I206" s="735"/>
      <c r="J206" s="174"/>
      <c r="K206" s="169"/>
      <c r="L206" s="747"/>
      <c r="M206" s="172">
        <f>'INT.POM.TAB.RAS.-SVE RAZINE ''16'!C47+'INT.POM.TAB.RAS.-SVE RAZINE ''16'!F47+'INT.POM.TAB.RAS.-SVE RAZINE ''16'!L47+'INT.POM.TAB.RAS.-SVE RAZINE ''16'!P47</f>
        <v>4043</v>
      </c>
      <c r="N206" s="169"/>
      <c r="O206" s="759">
        <f>'INT.POM.TAB.RAS.-SVE RAZINE ''16'!E47+'INT.POM.TAB.RAS.-SVE RAZINE ''16'!H47+'INT.POM.TAB.RAS.-SVE RAZINE ''16'!N47+'INT.POM.TAB.RAS.-SVE RAZINE ''16'!R47</f>
        <v>4043</v>
      </c>
      <c r="P206" s="176"/>
      <c r="Q206" s="169"/>
      <c r="R206" s="771"/>
      <c r="S206" s="166"/>
      <c r="T206" s="169"/>
      <c r="U206" s="782"/>
      <c r="V206" s="166"/>
      <c r="W206" s="50">
        <f t="shared" si="16"/>
        <v>4043</v>
      </c>
      <c r="X206" s="169"/>
      <c r="Y206" s="166">
        <f t="shared" si="15"/>
        <v>4043</v>
      </c>
    </row>
    <row r="207" spans="1:25" ht="19.5" customHeight="1">
      <c r="A207" s="167">
        <v>3237</v>
      </c>
      <c r="B207" s="168" t="s">
        <v>54</v>
      </c>
      <c r="C207" s="166"/>
      <c r="D207" s="169"/>
      <c r="E207" s="169"/>
      <c r="F207" s="723"/>
      <c r="G207" s="170"/>
      <c r="H207" s="169"/>
      <c r="I207" s="735"/>
      <c r="J207" s="174"/>
      <c r="K207" s="169"/>
      <c r="L207" s="747"/>
      <c r="M207" s="172">
        <f>'INT.POM.TAB.RAS.-SVE RAZINE ''16'!C48+'INT.POM.TAB.RAS.-SVE RAZINE ''16'!F48+'INT.POM.TAB.RAS.-SVE RAZINE ''16'!L48+'INT.POM.TAB.RAS.-SVE RAZINE ''16'!P48</f>
        <v>3700</v>
      </c>
      <c r="N207" s="169"/>
      <c r="O207" s="759">
        <f>'INT.POM.TAB.RAS.-SVE RAZINE ''16'!E48+'INT.POM.TAB.RAS.-SVE RAZINE ''16'!H48+'INT.POM.TAB.RAS.-SVE RAZINE ''16'!N48+'INT.POM.TAB.RAS.-SVE RAZINE ''16'!R48</f>
        <v>13200</v>
      </c>
      <c r="P207" s="176"/>
      <c r="Q207" s="169"/>
      <c r="R207" s="771"/>
      <c r="S207" s="166"/>
      <c r="T207" s="169"/>
      <c r="U207" s="782"/>
      <c r="V207" s="166"/>
      <c r="W207" s="50">
        <f t="shared" si="16"/>
        <v>3700</v>
      </c>
      <c r="X207" s="169"/>
      <c r="Y207" s="166">
        <f t="shared" si="15"/>
        <v>13200</v>
      </c>
    </row>
    <row r="208" spans="1:25" ht="19.5" customHeight="1">
      <c r="A208" s="167">
        <v>3238</v>
      </c>
      <c r="B208" s="168" t="s">
        <v>55</v>
      </c>
      <c r="C208" s="166"/>
      <c r="D208" s="169"/>
      <c r="E208" s="169"/>
      <c r="F208" s="723"/>
      <c r="G208" s="170"/>
      <c r="H208" s="169"/>
      <c r="I208" s="735"/>
      <c r="J208" s="174"/>
      <c r="K208" s="169"/>
      <c r="L208" s="747"/>
      <c r="M208" s="172">
        <f>'INT.POM.TAB.RAS.-SVE RAZINE ''16'!C49+'INT.POM.TAB.RAS.-SVE RAZINE ''16'!F49+'INT.POM.TAB.RAS.-SVE RAZINE ''16'!L49</f>
        <v>0</v>
      </c>
      <c r="N208" s="169"/>
      <c r="O208" s="759">
        <f>'INT.POM.TAB.RAS.-SVE RAZINE ''16'!E49+'INT.POM.TAB.RAS.-SVE RAZINE ''16'!H49+'INT.POM.TAB.RAS.-SVE RAZINE ''16'!N49</f>
        <v>2000</v>
      </c>
      <c r="P208" s="176"/>
      <c r="Q208" s="169"/>
      <c r="R208" s="771"/>
      <c r="S208" s="166"/>
      <c r="T208" s="169"/>
      <c r="U208" s="782"/>
      <c r="V208" s="166"/>
      <c r="W208" s="50">
        <f t="shared" si="16"/>
        <v>0</v>
      </c>
      <c r="X208" s="169"/>
      <c r="Y208" s="166">
        <f t="shared" si="15"/>
        <v>2000</v>
      </c>
    </row>
    <row r="209" spans="1:25" ht="19.5" customHeight="1">
      <c r="A209" s="167">
        <v>3239</v>
      </c>
      <c r="B209" s="168" t="s">
        <v>56</v>
      </c>
      <c r="C209" s="166"/>
      <c r="D209" s="169"/>
      <c r="E209" s="169"/>
      <c r="F209" s="723"/>
      <c r="G209" s="170">
        <f>'INT.POM.TAB.RAS.-SVE RAZINE ''16'!S51</f>
        <v>1000</v>
      </c>
      <c r="H209" s="169"/>
      <c r="I209" s="735">
        <f>'INT.POM.TAB.RAS.-SVE RAZINE ''16'!U51</f>
        <v>1000</v>
      </c>
      <c r="J209" s="174">
        <f>'INT.POM.TAB.RAS.-SVE RAZINE ''16'!V51</f>
        <v>1268</v>
      </c>
      <c r="K209" s="169"/>
      <c r="L209" s="747">
        <f>'INT.POM.TAB.RAS.-SVE RAZINE ''16'!X51</f>
        <v>1268</v>
      </c>
      <c r="M209" s="172">
        <f>'INT.POM.TAB.RAS.-SVE RAZINE ''16'!C50+'INT.POM.TAB.RAS.-SVE RAZINE ''16'!C51+'INT.POM.TAB.RAS.-SVE RAZINE ''16'!F50+'INT.POM.TAB.RAS.-SVE RAZINE ''16'!F51+'INT.POM.TAB.RAS.-SVE RAZINE ''16'!L50+'INT.POM.TAB.RAS.-SVE RAZINE ''16'!L51+'INT.POM.TAB.RAS.-SVE RAZINE ''16'!P50+'INT.POM.TAB.RAS.-SVE RAZINE ''16'!P51</f>
        <v>75218</v>
      </c>
      <c r="N209" s="169"/>
      <c r="O209" s="759">
        <f>'INT.POM.TAB.RAS.-SVE RAZINE ''16'!E50+'INT.POM.TAB.RAS.-SVE RAZINE ''16'!E51+'INT.POM.TAB.RAS.-SVE RAZINE ''16'!H50+'INT.POM.TAB.RAS.-SVE RAZINE ''16'!H51+'INT.POM.TAB.RAS.-SVE RAZINE ''16'!N50+'INT.POM.TAB.RAS.-SVE RAZINE ''16'!N51+'INT.POM.TAB.RAS.-SVE RAZINE ''16'!R50+'INT.POM.TAB.RAS.-SVE RAZINE ''16'!R51</f>
        <v>75525</v>
      </c>
      <c r="P209" s="176">
        <f>'INT.POM.TAB.RAS.-SVE RAZINE ''16'!Y50+'INT.POM.TAB.RAS.-SVE RAZINE ''16'!Y51</f>
        <v>8000</v>
      </c>
      <c r="Q209" s="169"/>
      <c r="R209" s="771">
        <f>'INT.POM.TAB.RAS.-SVE RAZINE ''16'!AA50+'INT.POM.TAB.RAS.-SVE RAZINE ''16'!AA51</f>
        <v>5000</v>
      </c>
      <c r="S209" s="166"/>
      <c r="T209" s="169"/>
      <c r="U209" s="782"/>
      <c r="V209" s="166"/>
      <c r="W209" s="50">
        <f t="shared" si="16"/>
        <v>85486</v>
      </c>
      <c r="X209" s="169"/>
      <c r="Y209" s="166">
        <f t="shared" si="15"/>
        <v>82793</v>
      </c>
    </row>
    <row r="210" spans="1:25" s="42" customFormat="1" ht="24" customHeight="1">
      <c r="A210" s="161">
        <v>324</v>
      </c>
      <c r="B210" s="162" t="s">
        <v>57</v>
      </c>
      <c r="C210" s="163">
        <f>SUM(C211)</f>
        <v>0</v>
      </c>
      <c r="D210" s="164">
        <f aca="true" t="shared" si="17" ref="D210:V210">SUM(D211)</f>
        <v>0</v>
      </c>
      <c r="E210" s="714" t="e">
        <f>(F210/D210)*100</f>
        <v>#DIV/0!</v>
      </c>
      <c r="F210" s="722">
        <f t="shared" si="17"/>
        <v>0</v>
      </c>
      <c r="G210" s="165">
        <f t="shared" si="17"/>
        <v>0</v>
      </c>
      <c r="H210" s="714" t="e">
        <f>(I210/G210)*100</f>
        <v>#DIV/0!</v>
      </c>
      <c r="I210" s="734">
        <f t="shared" si="17"/>
        <v>0</v>
      </c>
      <c r="J210" s="173">
        <f t="shared" si="17"/>
        <v>0</v>
      </c>
      <c r="K210" s="714" t="e">
        <f>(L210/J210)*100</f>
        <v>#DIV/0!</v>
      </c>
      <c r="L210" s="746">
        <f t="shared" si="17"/>
        <v>0</v>
      </c>
      <c r="M210" s="171">
        <f t="shared" si="17"/>
        <v>0</v>
      </c>
      <c r="N210" s="714" t="e">
        <f>(O210/M210)*100</f>
        <v>#DIV/0!</v>
      </c>
      <c r="O210" s="758">
        <f t="shared" si="17"/>
        <v>0</v>
      </c>
      <c r="P210" s="175">
        <f t="shared" si="17"/>
        <v>0</v>
      </c>
      <c r="Q210" s="714" t="e">
        <f>(R210/P210)*100</f>
        <v>#DIV/0!</v>
      </c>
      <c r="R210" s="770">
        <f t="shared" si="17"/>
        <v>0</v>
      </c>
      <c r="S210" s="163">
        <f t="shared" si="17"/>
        <v>0</v>
      </c>
      <c r="T210" s="714" t="e">
        <f>(U210/S210)*100</f>
        <v>#DIV/0!</v>
      </c>
      <c r="U210" s="781">
        <f t="shared" si="17"/>
        <v>0</v>
      </c>
      <c r="V210" s="163">
        <f t="shared" si="17"/>
        <v>0</v>
      </c>
      <c r="W210" s="50">
        <f t="shared" si="16"/>
        <v>0</v>
      </c>
      <c r="X210" s="714" t="e">
        <f>(Y210/W210)*100</f>
        <v>#DIV/0!</v>
      </c>
      <c r="Y210" s="51">
        <f t="shared" si="15"/>
        <v>0</v>
      </c>
    </row>
    <row r="211" spans="1:25" ht="24" customHeight="1">
      <c r="A211" s="167">
        <v>3241</v>
      </c>
      <c r="B211" s="168" t="s">
        <v>57</v>
      </c>
      <c r="C211" s="166"/>
      <c r="D211" s="169"/>
      <c r="E211" s="169"/>
      <c r="F211" s="723"/>
      <c r="G211" s="170"/>
      <c r="H211" s="169"/>
      <c r="I211" s="735"/>
      <c r="J211" s="174"/>
      <c r="K211" s="169"/>
      <c r="L211" s="747"/>
      <c r="M211" s="172"/>
      <c r="N211" s="169"/>
      <c r="O211" s="759"/>
      <c r="P211" s="176"/>
      <c r="Q211" s="169"/>
      <c r="R211" s="771"/>
      <c r="S211" s="166"/>
      <c r="T211" s="169"/>
      <c r="U211" s="782"/>
      <c r="V211" s="166"/>
      <c r="W211" s="50">
        <f t="shared" si="16"/>
        <v>0</v>
      </c>
      <c r="X211" s="169"/>
      <c r="Y211" s="166">
        <f t="shared" si="15"/>
        <v>0</v>
      </c>
    </row>
    <row r="212" spans="1:25" s="42" customFormat="1" ht="19.5" customHeight="1">
      <c r="A212" s="161">
        <v>329</v>
      </c>
      <c r="B212" s="162" t="s">
        <v>58</v>
      </c>
      <c r="C212" s="163">
        <f>SUM(C213:C219)</f>
        <v>0</v>
      </c>
      <c r="D212" s="164">
        <f>SUM(D213:D219)</f>
        <v>0</v>
      </c>
      <c r="E212" s="714" t="e">
        <f>(F212/D212)*100</f>
        <v>#DIV/0!</v>
      </c>
      <c r="F212" s="722">
        <f>SUM(F213:F219)</f>
        <v>0</v>
      </c>
      <c r="G212" s="165">
        <f>SUM(G213:G219)</f>
        <v>3000</v>
      </c>
      <c r="H212" s="714">
        <f>(I212/G212)*100</f>
        <v>100</v>
      </c>
      <c r="I212" s="734">
        <f>SUM(I213:I219)</f>
        <v>3000</v>
      </c>
      <c r="J212" s="173">
        <f>SUM(J213:J219)</f>
        <v>4416</v>
      </c>
      <c r="K212" s="714">
        <f>(L212/J212)*100</f>
        <v>99.88677536231883</v>
      </c>
      <c r="L212" s="746">
        <f>SUM(L213:L219)</f>
        <v>4411</v>
      </c>
      <c r="M212" s="171">
        <f>SUM(M213:M219)</f>
        <v>61954</v>
      </c>
      <c r="N212" s="714">
        <f>(O212/M212)*100</f>
        <v>151.8154921393292</v>
      </c>
      <c r="O212" s="758">
        <f>SUM(O213:O219)</f>
        <v>94055.77</v>
      </c>
      <c r="P212" s="175">
        <f>SUM(P213:P219)</f>
        <v>6884</v>
      </c>
      <c r="Q212" s="714">
        <f>(R212/P212)*100</f>
        <v>7.2632190586868095</v>
      </c>
      <c r="R212" s="770">
        <f>SUM(R213:R219)</f>
        <v>500</v>
      </c>
      <c r="S212" s="163">
        <f>SUM(S213:S219)</f>
        <v>0</v>
      </c>
      <c r="T212" s="714" t="e">
        <f>(U212/S212)*100</f>
        <v>#DIV/0!</v>
      </c>
      <c r="U212" s="781">
        <f>SUM(U213:U219)</f>
        <v>0</v>
      </c>
      <c r="V212" s="163">
        <f>SUM(V213:V219)</f>
        <v>0</v>
      </c>
      <c r="W212" s="50">
        <f t="shared" si="16"/>
        <v>76254</v>
      </c>
      <c r="X212" s="714">
        <f>(Y212/W212)*100</f>
        <v>133.71989666115874</v>
      </c>
      <c r="Y212" s="51">
        <f t="shared" si="15"/>
        <v>101966.77</v>
      </c>
    </row>
    <row r="213" spans="1:25" ht="26.25" customHeight="1">
      <c r="A213" s="167">
        <v>3291</v>
      </c>
      <c r="B213" s="168" t="s">
        <v>59</v>
      </c>
      <c r="C213" s="166"/>
      <c r="D213" s="169"/>
      <c r="E213" s="169"/>
      <c r="F213" s="723"/>
      <c r="G213" s="170"/>
      <c r="H213" s="169"/>
      <c r="I213" s="735"/>
      <c r="J213" s="174"/>
      <c r="K213" s="169"/>
      <c r="L213" s="747"/>
      <c r="M213" s="172">
        <f>'INT.POM.TAB.RAS.-SVE RAZINE ''16'!C53+'INT.POM.TAB.RAS.-SVE RAZINE ''16'!F53+'INT.POM.TAB.RAS.-SVE RAZINE ''16'!L53+'INT.POM.TAB.RAS.-SVE RAZINE ''16'!P53</f>
        <v>23000</v>
      </c>
      <c r="N213" s="169"/>
      <c r="O213" s="759">
        <f>'INT.POM.TAB.RAS.-SVE RAZINE ''16'!E53+'INT.POM.TAB.RAS.-SVE RAZINE ''16'!H53+'INT.POM.TAB.RAS.-SVE RAZINE ''16'!N53+'INT.POM.TAB.RAS.-SVE RAZINE ''16'!R53</f>
        <v>23000</v>
      </c>
      <c r="P213" s="176"/>
      <c r="Q213" s="169"/>
      <c r="R213" s="771"/>
      <c r="S213" s="166"/>
      <c r="T213" s="169"/>
      <c r="U213" s="782"/>
      <c r="V213" s="166"/>
      <c r="W213" s="50">
        <f t="shared" si="16"/>
        <v>23000</v>
      </c>
      <c r="X213" s="169"/>
      <c r="Y213" s="166">
        <f t="shared" si="15"/>
        <v>23000</v>
      </c>
    </row>
    <row r="214" spans="1:25" ht="19.5" customHeight="1">
      <c r="A214" s="167">
        <v>3292</v>
      </c>
      <c r="B214" s="168" t="s">
        <v>60</v>
      </c>
      <c r="C214" s="166"/>
      <c r="D214" s="169"/>
      <c r="E214" s="169"/>
      <c r="F214" s="723"/>
      <c r="G214" s="170"/>
      <c r="H214" s="169"/>
      <c r="I214" s="735"/>
      <c r="J214" s="174"/>
      <c r="K214" s="169"/>
      <c r="L214" s="747"/>
      <c r="M214" s="172">
        <f>'INT.POM.TAB.RAS.-SVE RAZINE ''16'!C54+'INT.POM.TAB.RAS.-SVE RAZINE ''16'!F54+'INT.POM.TAB.RAS.-SVE RAZINE ''16'!L54+'INT.POM.TAB.RAS.-SVE RAZINE ''16'!P54</f>
        <v>11228</v>
      </c>
      <c r="N214" s="169"/>
      <c r="O214" s="759">
        <f>'INT.POM.TAB.RAS.-SVE RAZINE ''16'!E54+'INT.POM.TAB.RAS.-SVE RAZINE ''16'!H54+'INT.POM.TAB.RAS.-SVE RAZINE ''16'!N54+'INT.POM.TAB.RAS.-SVE RAZINE ''16'!R54</f>
        <v>10650</v>
      </c>
      <c r="P214" s="176"/>
      <c r="Q214" s="169"/>
      <c r="R214" s="771"/>
      <c r="S214" s="166"/>
      <c r="T214" s="169"/>
      <c r="U214" s="782"/>
      <c r="V214" s="166"/>
      <c r="W214" s="50">
        <f t="shared" si="16"/>
        <v>11228</v>
      </c>
      <c r="X214" s="169"/>
      <c r="Y214" s="166">
        <f t="shared" si="15"/>
        <v>10650</v>
      </c>
    </row>
    <row r="215" spans="1:25" ht="19.5" customHeight="1">
      <c r="A215" s="167">
        <v>3293</v>
      </c>
      <c r="B215" s="168" t="s">
        <v>61</v>
      </c>
      <c r="C215" s="166"/>
      <c r="D215" s="169"/>
      <c r="E215" s="169"/>
      <c r="F215" s="723"/>
      <c r="G215" s="170"/>
      <c r="H215" s="169"/>
      <c r="I215" s="735"/>
      <c r="J215" s="174">
        <f>'INT.POM.TAB.RAS.-SVE RAZINE ''16'!V55</f>
        <v>175</v>
      </c>
      <c r="K215" s="169"/>
      <c r="L215" s="747">
        <f>'INT.POM.TAB.RAS.-SVE RAZINE ''16'!X55</f>
        <v>175</v>
      </c>
      <c r="M215" s="172">
        <f>'INT.POM.TAB.RAS.-SVE RAZINE ''16'!C55+'INT.POM.TAB.RAS.-SVE RAZINE ''16'!F55+'INT.POM.TAB.RAS.-SVE RAZINE ''16'!L55</f>
        <v>0</v>
      </c>
      <c r="N215" s="169"/>
      <c r="O215" s="759">
        <f>'INT.POM.TAB.RAS.-SVE RAZINE ''16'!E55+'INT.POM.TAB.RAS.-SVE RAZINE ''16'!H55+'INT.POM.TAB.RAS.-SVE RAZINE ''16'!N55</f>
        <v>0</v>
      </c>
      <c r="P215" s="176">
        <f>'INT.POM.TAB.RAS.-SVE RAZINE ''16'!Y55</f>
        <v>500</v>
      </c>
      <c r="Q215" s="169"/>
      <c r="R215" s="771">
        <f>'INT.POM.TAB.RAS.-SVE RAZINE ''16'!AA55</f>
        <v>500</v>
      </c>
      <c r="S215" s="166"/>
      <c r="T215" s="169"/>
      <c r="U215" s="782"/>
      <c r="V215" s="166"/>
      <c r="W215" s="50">
        <f t="shared" si="16"/>
        <v>675</v>
      </c>
      <c r="X215" s="169"/>
      <c r="Y215" s="166">
        <f t="shared" si="15"/>
        <v>675</v>
      </c>
    </row>
    <row r="216" spans="1:25" ht="19.5" customHeight="1">
      <c r="A216" s="167">
        <v>3294</v>
      </c>
      <c r="B216" s="168" t="s">
        <v>62</v>
      </c>
      <c r="C216" s="166"/>
      <c r="D216" s="169"/>
      <c r="E216" s="169"/>
      <c r="F216" s="723"/>
      <c r="G216" s="170"/>
      <c r="H216" s="169"/>
      <c r="I216" s="735"/>
      <c r="J216" s="174">
        <f>'INT.POM.TAB.RAS.-SVE RAZINE ''16'!V56</f>
        <v>300</v>
      </c>
      <c r="K216" s="169"/>
      <c r="L216" s="747">
        <f>'INT.POM.TAB.RAS.-SVE RAZINE ''16'!X56</f>
        <v>300.5</v>
      </c>
      <c r="M216" s="172">
        <f>'INT.POM.TAB.RAS.-SVE RAZINE ''16'!C56+'INT.POM.TAB.RAS.-SVE RAZINE ''16'!F56+'INT.POM.TAB.RAS.-SVE RAZINE ''16'!L56</f>
        <v>714</v>
      </c>
      <c r="N216" s="169"/>
      <c r="O216" s="759">
        <f>'INT.POM.TAB.RAS.-SVE RAZINE ''16'!E56+'INT.POM.TAB.RAS.-SVE RAZINE ''16'!H56+'INT.POM.TAB.RAS.-SVE RAZINE ''16'!N56</f>
        <v>714</v>
      </c>
      <c r="P216" s="176"/>
      <c r="Q216" s="169"/>
      <c r="R216" s="771"/>
      <c r="S216" s="166"/>
      <c r="T216" s="169"/>
      <c r="U216" s="782"/>
      <c r="V216" s="166"/>
      <c r="W216" s="50">
        <f t="shared" si="16"/>
        <v>1014</v>
      </c>
      <c r="X216" s="169"/>
      <c r="Y216" s="166">
        <f t="shared" si="15"/>
        <v>1014.5</v>
      </c>
    </row>
    <row r="217" spans="1:25" ht="19.5" customHeight="1">
      <c r="A217" s="167">
        <v>3295</v>
      </c>
      <c r="B217" s="168" t="s">
        <v>63</v>
      </c>
      <c r="C217" s="166"/>
      <c r="D217" s="169"/>
      <c r="E217" s="169"/>
      <c r="F217" s="723"/>
      <c r="G217" s="170"/>
      <c r="H217" s="169"/>
      <c r="I217" s="735"/>
      <c r="J217" s="174"/>
      <c r="K217" s="169"/>
      <c r="L217" s="747"/>
      <c r="M217" s="759">
        <f>'INT.POM.TAB.RAS.-SVE RAZINE ''16'!C57</f>
        <v>0</v>
      </c>
      <c r="N217" s="169"/>
      <c r="O217" s="759">
        <f>'INT.POM.TAB.RAS.-SVE RAZINE ''16'!E57</f>
        <v>32639.77</v>
      </c>
      <c r="P217" s="176"/>
      <c r="Q217" s="169"/>
      <c r="R217" s="771"/>
      <c r="S217" s="166"/>
      <c r="T217" s="169"/>
      <c r="U217" s="782"/>
      <c r="V217" s="166"/>
      <c r="W217" s="50">
        <f t="shared" si="16"/>
        <v>0</v>
      </c>
      <c r="X217" s="169"/>
      <c r="Y217" s="166">
        <f t="shared" si="15"/>
        <v>32639.77</v>
      </c>
    </row>
    <row r="218" spans="1:25" ht="19.5" customHeight="1">
      <c r="A218" s="167">
        <v>3296</v>
      </c>
      <c r="B218" s="168" t="s">
        <v>64</v>
      </c>
      <c r="C218" s="166"/>
      <c r="D218" s="169"/>
      <c r="E218" s="169"/>
      <c r="F218" s="723"/>
      <c r="G218" s="170"/>
      <c r="H218" s="169"/>
      <c r="I218" s="735"/>
      <c r="J218" s="174"/>
      <c r="K218" s="169"/>
      <c r="L218" s="747"/>
      <c r="M218" s="172"/>
      <c r="N218" s="169"/>
      <c r="O218" s="759"/>
      <c r="P218" s="176"/>
      <c r="Q218" s="169"/>
      <c r="R218" s="771"/>
      <c r="S218" s="166"/>
      <c r="T218" s="169"/>
      <c r="U218" s="782"/>
      <c r="V218" s="166"/>
      <c r="W218" s="50">
        <f t="shared" si="16"/>
        <v>0</v>
      </c>
      <c r="X218" s="169"/>
      <c r="Y218" s="166">
        <f t="shared" si="15"/>
        <v>0</v>
      </c>
    </row>
    <row r="219" spans="1:25" ht="19.5" customHeight="1">
      <c r="A219" s="167">
        <v>3299</v>
      </c>
      <c r="B219" s="168" t="s">
        <v>58</v>
      </c>
      <c r="C219" s="166"/>
      <c r="D219" s="169"/>
      <c r="E219" s="169"/>
      <c r="F219" s="723"/>
      <c r="G219" s="170">
        <f>'INT.POM.TAB.RAS.-SVE RAZINE ''16'!S57+'INT.POM.TAB.RAS.-SVE RAZINE ''16'!P57</f>
        <v>3000</v>
      </c>
      <c r="H219" s="169"/>
      <c r="I219" s="735">
        <f>'INT.POM.TAB.RAS.-SVE RAZINE ''16'!U57+'INT.POM.TAB.RAS.-SVE RAZINE ''16'!R57</f>
        <v>3000</v>
      </c>
      <c r="J219" s="174">
        <f>'INT.POM.TAB.RAS.-SVE RAZINE ''16'!V54</f>
        <v>3941</v>
      </c>
      <c r="K219" s="169"/>
      <c r="L219" s="747">
        <f>'INT.POM.TAB.RAS.-SVE RAZINE ''16'!X54</f>
        <v>3935.5</v>
      </c>
      <c r="M219" s="172">
        <f>'INT.POM.TAB.RAS.-SVE RAZINE ''16'!C57+'INT.POM.TAB.RAS.-SVE RAZINE ''16'!F57+'INT.POM.TAB.RAS.-SVE RAZINE ''16'!L57+'INT.POM.TAB.RAS.-SVE RAZINE ''16'!P57+'INT.POM.TAB.RAS.-SVE RAZINE ''16'!V57-'INT.POM.TAB.RAS.-SVE RAZINE ''16'!P57-M217</f>
        <v>27012</v>
      </c>
      <c r="N219" s="169"/>
      <c r="O219" s="759">
        <f>'INT.POM.TAB.RAS.-SVE RAZINE ''16'!E57+'INT.POM.TAB.RAS.-SVE RAZINE ''16'!H57+'INT.POM.TAB.RAS.-SVE RAZINE ''16'!N57+'INT.POM.TAB.RAS.-SVE RAZINE ''16'!R57+'INT.POM.TAB.RAS.-SVE RAZINE ''16'!X57-'INT.POM.TAB.RAS.-SVE RAZINE ''16'!R57-O217</f>
        <v>27052.000000000004</v>
      </c>
      <c r="P219" s="176">
        <f>'INT.POM.TAB.RAS.-SVE RAZINE ''16'!Y57</f>
        <v>6384</v>
      </c>
      <c r="Q219" s="169"/>
      <c r="R219" s="771">
        <f>'INT.POM.TAB.RAS.-SVE RAZINE ''16'!AA57</f>
        <v>0</v>
      </c>
      <c r="S219" s="166"/>
      <c r="T219" s="169"/>
      <c r="U219" s="782"/>
      <c r="V219" s="166"/>
      <c r="W219" s="50">
        <f t="shared" si="16"/>
        <v>40337</v>
      </c>
      <c r="X219" s="169"/>
      <c r="Y219" s="166">
        <f t="shared" si="15"/>
        <v>33987.5</v>
      </c>
    </row>
    <row r="220" spans="1:25" ht="19.5" customHeight="1">
      <c r="A220" s="49">
        <v>34</v>
      </c>
      <c r="B220" s="52" t="s">
        <v>65</v>
      </c>
      <c r="C220" s="53">
        <f>SUM(C221)</f>
        <v>0</v>
      </c>
      <c r="D220" s="112">
        <f aca="true" t="shared" si="18" ref="D220:V220">SUM(D221)</f>
        <v>0</v>
      </c>
      <c r="E220" s="112"/>
      <c r="F220" s="719">
        <f t="shared" si="18"/>
        <v>0</v>
      </c>
      <c r="G220" s="155">
        <f t="shared" si="18"/>
        <v>0</v>
      </c>
      <c r="H220" s="112"/>
      <c r="I220" s="731">
        <f t="shared" si="18"/>
        <v>0</v>
      </c>
      <c r="J220" s="145">
        <f t="shared" si="18"/>
        <v>25000</v>
      </c>
      <c r="K220" s="112"/>
      <c r="L220" s="743">
        <f t="shared" si="18"/>
        <v>25000</v>
      </c>
      <c r="M220" s="125">
        <f t="shared" si="18"/>
        <v>44000</v>
      </c>
      <c r="N220" s="112"/>
      <c r="O220" s="755">
        <f t="shared" si="18"/>
        <v>44000</v>
      </c>
      <c r="P220" s="135">
        <f t="shared" si="18"/>
        <v>0</v>
      </c>
      <c r="Q220" s="112"/>
      <c r="R220" s="767">
        <f t="shared" si="18"/>
        <v>0</v>
      </c>
      <c r="S220" s="53">
        <f t="shared" si="18"/>
        <v>0</v>
      </c>
      <c r="T220" s="112"/>
      <c r="U220" s="779">
        <f t="shared" si="18"/>
        <v>0</v>
      </c>
      <c r="V220" s="53">
        <f t="shared" si="18"/>
        <v>0</v>
      </c>
      <c r="W220" s="50">
        <f t="shared" si="16"/>
        <v>69000</v>
      </c>
      <c r="X220" s="112"/>
      <c r="Y220" s="166">
        <f t="shared" si="15"/>
        <v>69000</v>
      </c>
    </row>
    <row r="221" spans="1:25" ht="19.5" customHeight="1">
      <c r="A221" s="49">
        <v>343</v>
      </c>
      <c r="B221" s="52" t="s">
        <v>66</v>
      </c>
      <c r="C221" s="53">
        <f>SUM(C222:C225)</f>
        <v>0</v>
      </c>
      <c r="D221" s="112">
        <f>SUM(D222:D225)</f>
        <v>0</v>
      </c>
      <c r="E221" s="714" t="e">
        <f>(F221/D221)*100</f>
        <v>#DIV/0!</v>
      </c>
      <c r="F221" s="719">
        <f>SUM(F222:F225)</f>
        <v>0</v>
      </c>
      <c r="G221" s="155">
        <f>SUM(G222:G225)</f>
        <v>0</v>
      </c>
      <c r="H221" s="714" t="e">
        <f>(I221/G221)*100</f>
        <v>#DIV/0!</v>
      </c>
      <c r="I221" s="731">
        <f>SUM(I222:I225)</f>
        <v>0</v>
      </c>
      <c r="J221" s="145">
        <f>SUM(J222:J225)</f>
        <v>25000</v>
      </c>
      <c r="K221" s="714">
        <f>(L221/J221)*100</f>
        <v>100</v>
      </c>
      <c r="L221" s="743">
        <f>SUM(L222:L225)</f>
        <v>25000</v>
      </c>
      <c r="M221" s="125">
        <f>SUM(M222:M225)</f>
        <v>44000</v>
      </c>
      <c r="N221" s="714">
        <f>(O221/M221)*100</f>
        <v>100</v>
      </c>
      <c r="O221" s="755">
        <f>SUM(O222:O225)</f>
        <v>44000</v>
      </c>
      <c r="P221" s="135">
        <f>SUM(P222:P225)</f>
        <v>0</v>
      </c>
      <c r="Q221" s="714" t="e">
        <f>(R221/P221)*100</f>
        <v>#DIV/0!</v>
      </c>
      <c r="R221" s="767">
        <f>SUM(R222:R225)</f>
        <v>0</v>
      </c>
      <c r="S221" s="53">
        <f>SUM(S222:S225)</f>
        <v>0</v>
      </c>
      <c r="T221" s="714" t="e">
        <f>(U221/S221)*100</f>
        <v>#DIV/0!</v>
      </c>
      <c r="U221" s="779">
        <f>SUM(U222:U225)</f>
        <v>0</v>
      </c>
      <c r="V221" s="53">
        <f>SUM(V222:V225)</f>
        <v>0</v>
      </c>
      <c r="W221" s="50">
        <f t="shared" si="16"/>
        <v>69000</v>
      </c>
      <c r="X221" s="714">
        <f>(Y221/W221)*100</f>
        <v>100</v>
      </c>
      <c r="Y221" s="51">
        <f t="shared" si="15"/>
        <v>69000</v>
      </c>
    </row>
    <row r="222" spans="1:25" ht="19.5" customHeight="1">
      <c r="A222" s="54">
        <v>3431</v>
      </c>
      <c r="B222" s="55" t="s">
        <v>67</v>
      </c>
      <c r="C222" s="50"/>
      <c r="D222" s="116"/>
      <c r="E222" s="116"/>
      <c r="F222" s="718"/>
      <c r="G222" s="154"/>
      <c r="H222" s="116"/>
      <c r="I222" s="730"/>
      <c r="J222" s="144"/>
      <c r="K222" s="116"/>
      <c r="L222" s="742"/>
      <c r="M222" s="124">
        <f>'INT.POM.TAB.RAS.-SVE RAZINE ''16'!C60+'INT.POM.TAB.RAS.-SVE RAZINE ''16'!F60+'INT.POM.TAB.RAS.-SVE RAZINE ''16'!L60</f>
        <v>0</v>
      </c>
      <c r="N222" s="116"/>
      <c r="O222" s="754">
        <f>'INT.POM.TAB.RAS.-SVE RAZINE ''16'!E60+'INT.POM.TAB.RAS.-SVE RAZINE ''16'!H60+'INT.POM.TAB.RAS.-SVE RAZINE ''16'!N60</f>
        <v>0</v>
      </c>
      <c r="P222" s="134"/>
      <c r="Q222" s="116"/>
      <c r="R222" s="766"/>
      <c r="S222" s="50"/>
      <c r="T222" s="116"/>
      <c r="U222" s="778"/>
      <c r="V222" s="50"/>
      <c r="W222" s="50">
        <f t="shared" si="16"/>
        <v>0</v>
      </c>
      <c r="X222" s="116"/>
      <c r="Y222" s="166">
        <f t="shared" si="15"/>
        <v>0</v>
      </c>
    </row>
    <row r="223" spans="1:25" ht="19.5" customHeight="1">
      <c r="A223" s="54">
        <v>3432</v>
      </c>
      <c r="B223" s="55" t="s">
        <v>68</v>
      </c>
      <c r="C223" s="50"/>
      <c r="D223" s="116"/>
      <c r="E223" s="116"/>
      <c r="F223" s="718"/>
      <c r="G223" s="154"/>
      <c r="H223" s="116"/>
      <c r="I223" s="730"/>
      <c r="J223" s="144"/>
      <c r="K223" s="116"/>
      <c r="L223" s="742"/>
      <c r="M223" s="124"/>
      <c r="N223" s="116"/>
      <c r="O223" s="754"/>
      <c r="P223" s="134"/>
      <c r="Q223" s="116"/>
      <c r="R223" s="766"/>
      <c r="S223" s="50"/>
      <c r="T223" s="116"/>
      <c r="U223" s="778"/>
      <c r="V223" s="50"/>
      <c r="W223" s="50">
        <f t="shared" si="16"/>
        <v>0</v>
      </c>
      <c r="X223" s="116"/>
      <c r="Y223" s="166">
        <f t="shared" si="15"/>
        <v>0</v>
      </c>
    </row>
    <row r="224" spans="1:25" ht="19.5" customHeight="1">
      <c r="A224" s="54">
        <v>3433</v>
      </c>
      <c r="B224" s="55" t="s">
        <v>69</v>
      </c>
      <c r="C224" s="50"/>
      <c r="D224" s="116"/>
      <c r="E224" s="116"/>
      <c r="F224" s="718"/>
      <c r="G224" s="154"/>
      <c r="H224" s="116"/>
      <c r="I224" s="730"/>
      <c r="J224" s="144"/>
      <c r="K224" s="116"/>
      <c r="L224" s="742"/>
      <c r="M224" s="124"/>
      <c r="N224" s="116"/>
      <c r="O224" s="754"/>
      <c r="P224" s="134"/>
      <c r="Q224" s="116"/>
      <c r="R224" s="766"/>
      <c r="S224" s="50"/>
      <c r="T224" s="116"/>
      <c r="U224" s="778"/>
      <c r="V224" s="50"/>
      <c r="W224" s="50">
        <f t="shared" si="16"/>
        <v>0</v>
      </c>
      <c r="X224" s="116"/>
      <c r="Y224" s="166">
        <f t="shared" si="15"/>
        <v>0</v>
      </c>
    </row>
    <row r="225" spans="1:25" ht="19.5" customHeight="1">
      <c r="A225" s="54">
        <v>3434</v>
      </c>
      <c r="B225" s="55" t="s">
        <v>70</v>
      </c>
      <c r="C225" s="50"/>
      <c r="D225" s="116"/>
      <c r="E225" s="116"/>
      <c r="F225" s="718"/>
      <c r="G225" s="154"/>
      <c r="H225" s="116"/>
      <c r="I225" s="730"/>
      <c r="J225" s="144">
        <f>'INT.POM.TAB.RAS.-SVE RAZINE ''16'!V61</f>
        <v>25000</v>
      </c>
      <c r="K225" s="116"/>
      <c r="L225" s="742">
        <f>'INT.POM.TAB.RAS.-SVE RAZINE ''16'!X61</f>
        <v>25000</v>
      </c>
      <c r="M225" s="124">
        <f>'INT.POM.TAB.RAS.-SVE RAZINE ''16'!C61+'INT.POM.TAB.RAS.-SVE RAZINE ''16'!F61+'INT.POM.TAB.RAS.-SVE RAZINE ''16'!L61+'INT.POM.TAB.RAS.-SVE RAZINE ''16'!P61</f>
        <v>44000</v>
      </c>
      <c r="N225" s="116"/>
      <c r="O225" s="754">
        <f>'INT.POM.TAB.RAS.-SVE RAZINE ''16'!E61+'INT.POM.TAB.RAS.-SVE RAZINE ''16'!H61+'INT.POM.TAB.RAS.-SVE RAZINE ''16'!N61+'INT.POM.TAB.RAS.-SVE RAZINE ''16'!R61</f>
        <v>44000</v>
      </c>
      <c r="P225" s="134"/>
      <c r="Q225" s="116"/>
      <c r="R225" s="766"/>
      <c r="S225" s="50"/>
      <c r="T225" s="116"/>
      <c r="U225" s="778"/>
      <c r="V225" s="50"/>
      <c r="W225" s="50">
        <f t="shared" si="16"/>
        <v>69000</v>
      </c>
      <c r="X225" s="116"/>
      <c r="Y225" s="166">
        <f t="shared" si="15"/>
        <v>69000</v>
      </c>
    </row>
    <row r="226" spans="1:25" ht="19.5" customHeight="1">
      <c r="A226" s="49">
        <v>37</v>
      </c>
      <c r="B226" s="52" t="s">
        <v>71</v>
      </c>
      <c r="C226" s="53">
        <f>SUM(C227+C232)</f>
        <v>0</v>
      </c>
      <c r="D226" s="112">
        <f>SUM(D227+D232)</f>
        <v>0</v>
      </c>
      <c r="E226" s="112"/>
      <c r="F226" s="719">
        <f>SUM(F227+F232)</f>
        <v>0</v>
      </c>
      <c r="G226" s="155">
        <f>SUM(G227+G232)</f>
        <v>0</v>
      </c>
      <c r="H226" s="112"/>
      <c r="I226" s="731">
        <f>SUM(I227+I232)</f>
        <v>0</v>
      </c>
      <c r="J226" s="145">
        <f>SUM(J227+J232)</f>
        <v>0</v>
      </c>
      <c r="K226" s="112"/>
      <c r="L226" s="743">
        <f>SUM(L227+L232)</f>
        <v>0</v>
      </c>
      <c r="M226" s="125">
        <f>SUM(M227+M232)</f>
        <v>136000</v>
      </c>
      <c r="N226" s="112"/>
      <c r="O226" s="755">
        <f>SUM(O227+O232)</f>
        <v>85000</v>
      </c>
      <c r="P226" s="135">
        <f>SUM(P227+P232)</f>
        <v>0</v>
      </c>
      <c r="Q226" s="112"/>
      <c r="R226" s="767">
        <f>SUM(R227+R232)</f>
        <v>0</v>
      </c>
      <c r="S226" s="53">
        <f>SUM(S227+S232)</f>
        <v>0</v>
      </c>
      <c r="T226" s="112"/>
      <c r="U226" s="779">
        <f>SUM(U227+U232)</f>
        <v>0</v>
      </c>
      <c r="V226" s="53">
        <f>SUM(V227+V232)</f>
        <v>0</v>
      </c>
      <c r="W226" s="50">
        <f t="shared" si="16"/>
        <v>136000</v>
      </c>
      <c r="X226" s="112"/>
      <c r="Y226" s="166">
        <f t="shared" si="15"/>
        <v>85000</v>
      </c>
    </row>
    <row r="227" spans="1:25" ht="19.5" customHeight="1">
      <c r="A227" s="49">
        <v>371</v>
      </c>
      <c r="B227" s="52" t="s">
        <v>72</v>
      </c>
      <c r="C227" s="53">
        <f>SUM(C228:C231)</f>
        <v>0</v>
      </c>
      <c r="D227" s="112">
        <f>SUM(D228:D231)</f>
        <v>0</v>
      </c>
      <c r="E227" s="714" t="e">
        <f>(F227/D227)*100</f>
        <v>#DIV/0!</v>
      </c>
      <c r="F227" s="719">
        <f>SUM(F228:F231)</f>
        <v>0</v>
      </c>
      <c r="G227" s="155">
        <f>SUM(G228:G231)</f>
        <v>0</v>
      </c>
      <c r="H227" s="714" t="e">
        <f>(I227/G227)*100</f>
        <v>#DIV/0!</v>
      </c>
      <c r="I227" s="731">
        <f>SUM(I228:I231)</f>
        <v>0</v>
      </c>
      <c r="J227" s="145">
        <f>SUM(J228:J231)</f>
        <v>0</v>
      </c>
      <c r="K227" s="714" t="e">
        <f>(L227/J227)*100</f>
        <v>#DIV/0!</v>
      </c>
      <c r="L227" s="743">
        <f>SUM(L228:L231)</f>
        <v>0</v>
      </c>
      <c r="M227" s="125">
        <f>SUM(M228:M231)</f>
        <v>0</v>
      </c>
      <c r="N227" s="714" t="e">
        <f>(O227/M227)*100</f>
        <v>#DIV/0!</v>
      </c>
      <c r="O227" s="755">
        <f>SUM(O228:O231)</f>
        <v>0</v>
      </c>
      <c r="P227" s="135">
        <f>SUM(P228:P231)</f>
        <v>0</v>
      </c>
      <c r="Q227" s="714" t="e">
        <f>(R227/P227)*100</f>
        <v>#DIV/0!</v>
      </c>
      <c r="R227" s="767">
        <f>SUM(R228:R231)</f>
        <v>0</v>
      </c>
      <c r="S227" s="53">
        <f>SUM(S228:S231)</f>
        <v>0</v>
      </c>
      <c r="T227" s="714" t="e">
        <f>(U227/S227)*100</f>
        <v>#DIV/0!</v>
      </c>
      <c r="U227" s="779">
        <f>SUM(U228:U231)</f>
        <v>0</v>
      </c>
      <c r="V227" s="53">
        <f>SUM(V228:V231)</f>
        <v>0</v>
      </c>
      <c r="W227" s="50">
        <f t="shared" si="16"/>
        <v>0</v>
      </c>
      <c r="X227" s="714" t="e">
        <f>(Y227/W227)*100</f>
        <v>#DIV/0!</v>
      </c>
      <c r="Y227" s="51">
        <f t="shared" si="15"/>
        <v>0</v>
      </c>
    </row>
    <row r="228" spans="1:25" ht="19.5" customHeight="1">
      <c r="A228" s="54">
        <v>3711</v>
      </c>
      <c r="B228" s="55" t="s">
        <v>73</v>
      </c>
      <c r="C228" s="50"/>
      <c r="D228" s="116"/>
      <c r="E228" s="116"/>
      <c r="F228" s="718"/>
      <c r="G228" s="154"/>
      <c r="H228" s="116"/>
      <c r="I228" s="730"/>
      <c r="J228" s="144"/>
      <c r="K228" s="116"/>
      <c r="L228" s="742"/>
      <c r="M228" s="124"/>
      <c r="N228" s="116"/>
      <c r="O228" s="754"/>
      <c r="P228" s="134"/>
      <c r="Q228" s="116"/>
      <c r="R228" s="766"/>
      <c r="S228" s="50"/>
      <c r="T228" s="116"/>
      <c r="U228" s="778"/>
      <c r="V228" s="50"/>
      <c r="W228" s="50">
        <f t="shared" si="16"/>
        <v>0</v>
      </c>
      <c r="X228" s="116"/>
      <c r="Y228" s="166">
        <f t="shared" si="15"/>
        <v>0</v>
      </c>
    </row>
    <row r="229" spans="1:25" ht="19.5" customHeight="1">
      <c r="A229" s="54">
        <v>3712</v>
      </c>
      <c r="B229" s="55" t="s">
        <v>74</v>
      </c>
      <c r="C229" s="50"/>
      <c r="D229" s="116"/>
      <c r="E229" s="116"/>
      <c r="F229" s="718"/>
      <c r="G229" s="154"/>
      <c r="H229" s="116"/>
      <c r="I229" s="730"/>
      <c r="J229" s="144"/>
      <c r="K229" s="116"/>
      <c r="L229" s="742"/>
      <c r="M229" s="124"/>
      <c r="N229" s="116"/>
      <c r="O229" s="754"/>
      <c r="P229" s="134"/>
      <c r="Q229" s="116"/>
      <c r="R229" s="766"/>
      <c r="S229" s="50"/>
      <c r="T229" s="116"/>
      <c r="U229" s="778"/>
      <c r="V229" s="50"/>
      <c r="W229" s="50">
        <f t="shared" si="16"/>
        <v>0</v>
      </c>
      <c r="X229" s="116"/>
      <c r="Y229" s="166">
        <f t="shared" si="15"/>
        <v>0</v>
      </c>
    </row>
    <row r="230" spans="1:25" ht="19.5" customHeight="1">
      <c r="A230" s="54">
        <v>3713</v>
      </c>
      <c r="B230" s="55" t="s">
        <v>75</v>
      </c>
      <c r="C230" s="50"/>
      <c r="D230" s="116"/>
      <c r="E230" s="116"/>
      <c r="F230" s="718"/>
      <c r="G230" s="154"/>
      <c r="H230" s="116"/>
      <c r="I230" s="730"/>
      <c r="J230" s="144"/>
      <c r="K230" s="116"/>
      <c r="L230" s="742"/>
      <c r="M230" s="124"/>
      <c r="N230" s="116"/>
      <c r="O230" s="754"/>
      <c r="P230" s="134"/>
      <c r="Q230" s="116"/>
      <c r="R230" s="766"/>
      <c r="S230" s="50"/>
      <c r="T230" s="116"/>
      <c r="U230" s="778"/>
      <c r="V230" s="50"/>
      <c r="W230" s="50">
        <f t="shared" si="16"/>
        <v>0</v>
      </c>
      <c r="X230" s="116"/>
      <c r="Y230" s="166">
        <f t="shared" si="15"/>
        <v>0</v>
      </c>
    </row>
    <row r="231" spans="1:25" ht="19.5" customHeight="1">
      <c r="A231" s="54">
        <v>3714</v>
      </c>
      <c r="B231" s="55" t="s">
        <v>76</v>
      </c>
      <c r="C231" s="50"/>
      <c r="D231" s="116"/>
      <c r="E231" s="116"/>
      <c r="F231" s="718"/>
      <c r="G231" s="154"/>
      <c r="H231" s="116"/>
      <c r="I231" s="730"/>
      <c r="J231" s="144"/>
      <c r="K231" s="116"/>
      <c r="L231" s="742"/>
      <c r="M231" s="124"/>
      <c r="N231" s="116"/>
      <c r="O231" s="754"/>
      <c r="P231" s="134"/>
      <c r="Q231" s="116"/>
      <c r="R231" s="766"/>
      <c r="S231" s="50"/>
      <c r="T231" s="116"/>
      <c r="U231" s="778"/>
      <c r="V231" s="50"/>
      <c r="W231" s="50">
        <f t="shared" si="16"/>
        <v>0</v>
      </c>
      <c r="X231" s="116"/>
      <c r="Y231" s="166">
        <f t="shared" si="15"/>
        <v>0</v>
      </c>
    </row>
    <row r="232" spans="1:25" ht="19.5" customHeight="1">
      <c r="A232" s="49">
        <v>372</v>
      </c>
      <c r="B232" s="52" t="s">
        <v>77</v>
      </c>
      <c r="C232" s="53">
        <f>SUM(C233:C234)</f>
        <v>0</v>
      </c>
      <c r="D232" s="112">
        <f>SUM(D233:D234)</f>
        <v>0</v>
      </c>
      <c r="E232" s="714" t="e">
        <f>(F232/D232)*100</f>
        <v>#DIV/0!</v>
      </c>
      <c r="F232" s="719">
        <f>SUM(F233:F234)</f>
        <v>0</v>
      </c>
      <c r="G232" s="155">
        <f>SUM(G233:G234)</f>
        <v>0</v>
      </c>
      <c r="H232" s="714" t="e">
        <f>(I232/G232)*100</f>
        <v>#DIV/0!</v>
      </c>
      <c r="I232" s="731">
        <f>SUM(I233:I234)</f>
        <v>0</v>
      </c>
      <c r="J232" s="145">
        <f>SUM(J233:J234)</f>
        <v>0</v>
      </c>
      <c r="K232" s="714" t="e">
        <f>(L232/J232)*100</f>
        <v>#DIV/0!</v>
      </c>
      <c r="L232" s="743">
        <f>SUM(L233:L234)</f>
        <v>0</v>
      </c>
      <c r="M232" s="125">
        <f>SUM(M233:M234)</f>
        <v>136000</v>
      </c>
      <c r="N232" s="714">
        <f>(O232/M232)*100</f>
        <v>62.5</v>
      </c>
      <c r="O232" s="755">
        <f>SUM(O233:O234)</f>
        <v>85000</v>
      </c>
      <c r="P232" s="135">
        <f>SUM(P233:P234)</f>
        <v>0</v>
      </c>
      <c r="Q232" s="714" t="e">
        <f>(R232/P232)*100</f>
        <v>#DIV/0!</v>
      </c>
      <c r="R232" s="767">
        <f>SUM(R233:R234)</f>
        <v>0</v>
      </c>
      <c r="S232" s="53">
        <f>SUM(S233:S234)</f>
        <v>0</v>
      </c>
      <c r="T232" s="714" t="e">
        <f>(U232/S232)*100</f>
        <v>#DIV/0!</v>
      </c>
      <c r="U232" s="779">
        <f>SUM(U233:U234)</f>
        <v>0</v>
      </c>
      <c r="V232" s="53">
        <f>SUM(V233:V234)</f>
        <v>0</v>
      </c>
      <c r="W232" s="50">
        <f t="shared" si="16"/>
        <v>136000</v>
      </c>
      <c r="X232" s="714">
        <f>(Y232/W232)*100</f>
        <v>62.5</v>
      </c>
      <c r="Y232" s="51">
        <f t="shared" si="15"/>
        <v>85000</v>
      </c>
    </row>
    <row r="233" spans="1:25" ht="19.5" customHeight="1">
      <c r="A233" s="54">
        <v>3721</v>
      </c>
      <c r="B233" s="55" t="s">
        <v>78</v>
      </c>
      <c r="C233" s="50"/>
      <c r="D233" s="116"/>
      <c r="E233" s="116"/>
      <c r="F233" s="718"/>
      <c r="G233" s="154"/>
      <c r="H233" s="116"/>
      <c r="I233" s="730"/>
      <c r="J233" s="144"/>
      <c r="K233" s="116"/>
      <c r="L233" s="742"/>
      <c r="M233" s="124"/>
      <c r="N233" s="116"/>
      <c r="O233" s="754"/>
      <c r="P233" s="134"/>
      <c r="Q233" s="116"/>
      <c r="R233" s="766"/>
      <c r="S233" s="50"/>
      <c r="T233" s="116"/>
      <c r="U233" s="778"/>
      <c r="V233" s="50"/>
      <c r="W233" s="50">
        <f t="shared" si="16"/>
        <v>0</v>
      </c>
      <c r="X233" s="116"/>
      <c r="Y233" s="166">
        <f t="shared" si="15"/>
        <v>0</v>
      </c>
    </row>
    <row r="234" spans="1:25" ht="19.5" customHeight="1">
      <c r="A234" s="54">
        <v>3722</v>
      </c>
      <c r="B234" s="55" t="s">
        <v>79</v>
      </c>
      <c r="C234" s="50"/>
      <c r="D234" s="116"/>
      <c r="E234" s="116"/>
      <c r="F234" s="718"/>
      <c r="G234" s="154"/>
      <c r="H234" s="116"/>
      <c r="I234" s="730"/>
      <c r="J234" s="144"/>
      <c r="K234" s="116"/>
      <c r="L234" s="742"/>
      <c r="M234" s="124">
        <f>'INT.POM.TAB.RAS.-SVE RAZINE ''16'!C68+'INT.POM.TAB.RAS.-SVE RAZINE ''16'!F68+'INT.POM.TAB.RAS.-SVE RAZINE ''16'!L68+'INT.POM.TAB.RAS.-SVE RAZINE ''16'!P68</f>
        <v>136000</v>
      </c>
      <c r="N234" s="116"/>
      <c r="O234" s="754">
        <f>'INT.POM.TAB.RAS.-SVE RAZINE ''16'!E68+'INT.POM.TAB.RAS.-SVE RAZINE ''16'!H68+'INT.POM.TAB.RAS.-SVE RAZINE ''16'!N68+'INT.POM.TAB.RAS.-SVE RAZINE ''16'!R68</f>
        <v>85000</v>
      </c>
      <c r="P234" s="134"/>
      <c r="Q234" s="116"/>
      <c r="R234" s="766"/>
      <c r="S234" s="50"/>
      <c r="T234" s="116"/>
      <c r="U234" s="778"/>
      <c r="V234" s="50"/>
      <c r="W234" s="50">
        <f t="shared" si="16"/>
        <v>136000</v>
      </c>
      <c r="X234" s="116"/>
      <c r="Y234" s="166">
        <f t="shared" si="15"/>
        <v>85000</v>
      </c>
    </row>
    <row r="235" spans="1:25" s="42" customFormat="1" ht="28.5" customHeight="1">
      <c r="A235" s="161">
        <v>42</v>
      </c>
      <c r="B235" s="162" t="s">
        <v>95</v>
      </c>
      <c r="C235" s="163">
        <f>SUM(C236+C241+C250+C252+C257)</f>
        <v>0</v>
      </c>
      <c r="D235" s="164">
        <f>SUM(D236+D241+D250+D252+D257)</f>
        <v>0</v>
      </c>
      <c r="E235" s="164"/>
      <c r="F235" s="722">
        <f>SUM(F236+F241+F250+F252+F257)</f>
        <v>0</v>
      </c>
      <c r="G235" s="165">
        <f>SUM(G236+G241+G250+G252+G257)</f>
        <v>0</v>
      </c>
      <c r="H235" s="164"/>
      <c r="I235" s="734">
        <f>SUM(I236+I241+I250+I252+I257)</f>
        <v>0</v>
      </c>
      <c r="J235" s="173">
        <f>SUM(J236+J241+J250+J252+J257)</f>
        <v>0</v>
      </c>
      <c r="K235" s="164"/>
      <c r="L235" s="746">
        <f>SUM(L236+L241+L250+L252+L257)</f>
        <v>0</v>
      </c>
      <c r="M235" s="171">
        <f>SUM(M236+M241+M250+M252+M257)</f>
        <v>47031</v>
      </c>
      <c r="N235" s="164"/>
      <c r="O235" s="758">
        <f>SUM(O236+O241+O250+O252+O257)</f>
        <v>87475</v>
      </c>
      <c r="P235" s="175">
        <f>SUM(P236+P241+P250+P252+P257)</f>
        <v>0</v>
      </c>
      <c r="Q235" s="164"/>
      <c r="R235" s="770">
        <f>SUM(R236+R241+R250+R252+R257)</f>
        <v>39100</v>
      </c>
      <c r="S235" s="163">
        <f>SUM(S236+S241+S250+S252+S257)</f>
        <v>0</v>
      </c>
      <c r="T235" s="164"/>
      <c r="U235" s="781">
        <f>SUM(U236+U241+U250+U252+U257)</f>
        <v>0</v>
      </c>
      <c r="V235" s="163">
        <f>SUM(V236+V241+V250+V252+V257)</f>
        <v>0</v>
      </c>
      <c r="W235" s="50">
        <f t="shared" si="16"/>
        <v>47031</v>
      </c>
      <c r="X235" s="164"/>
      <c r="Y235" s="166">
        <f t="shared" si="15"/>
        <v>126575</v>
      </c>
    </row>
    <row r="236" spans="1:25" s="42" customFormat="1" ht="19.5" customHeight="1">
      <c r="A236" s="161">
        <v>421</v>
      </c>
      <c r="B236" s="162" t="s">
        <v>96</v>
      </c>
      <c r="C236" s="163">
        <f>SUM(C237:C240)</f>
        <v>0</v>
      </c>
      <c r="D236" s="164">
        <f>SUM(D237:D240)</f>
        <v>0</v>
      </c>
      <c r="E236" s="714" t="e">
        <f>(F236/D236)*100</f>
        <v>#DIV/0!</v>
      </c>
      <c r="F236" s="722">
        <f>SUM(F237:F240)</f>
        <v>0</v>
      </c>
      <c r="G236" s="165">
        <f>SUM(G237:G240)</f>
        <v>0</v>
      </c>
      <c r="H236" s="714" t="e">
        <f>(I236/G236)*100</f>
        <v>#DIV/0!</v>
      </c>
      <c r="I236" s="734">
        <f>SUM(I237:I240)</f>
        <v>0</v>
      </c>
      <c r="J236" s="173">
        <f>SUM(J237:J240)</f>
        <v>0</v>
      </c>
      <c r="K236" s="714" t="e">
        <f>(L236/J236)*100</f>
        <v>#DIV/0!</v>
      </c>
      <c r="L236" s="746">
        <f>SUM(L237:L240)</f>
        <v>0</v>
      </c>
      <c r="M236" s="171">
        <f>SUM(M237:M240)</f>
        <v>0</v>
      </c>
      <c r="N236" s="714" t="e">
        <f>(O236/M236)*100</f>
        <v>#DIV/0!</v>
      </c>
      <c r="O236" s="758">
        <f>SUM(O237:O240)</f>
        <v>0</v>
      </c>
      <c r="P236" s="175">
        <f>SUM(P237:P240)</f>
        <v>0</v>
      </c>
      <c r="Q236" s="714" t="e">
        <f>(R236/P236)*100</f>
        <v>#DIV/0!</v>
      </c>
      <c r="R236" s="770">
        <f>SUM(R237:R240)</f>
        <v>0</v>
      </c>
      <c r="S236" s="163">
        <f>SUM(S237:S240)</f>
        <v>0</v>
      </c>
      <c r="T236" s="714" t="e">
        <f>(U236/S236)*100</f>
        <v>#DIV/0!</v>
      </c>
      <c r="U236" s="781">
        <f>SUM(U237:U240)</f>
        <v>0</v>
      </c>
      <c r="V236" s="163">
        <f>SUM(V237:V240)</f>
        <v>0</v>
      </c>
      <c r="W236" s="50">
        <f t="shared" si="16"/>
        <v>0</v>
      </c>
      <c r="X236" s="714" t="e">
        <f>(Y236/W236)*100</f>
        <v>#DIV/0!</v>
      </c>
      <c r="Y236" s="51">
        <f t="shared" si="15"/>
        <v>0</v>
      </c>
    </row>
    <row r="237" spans="1:25" ht="19.5" customHeight="1">
      <c r="A237" s="167">
        <v>4211</v>
      </c>
      <c r="B237" s="168" t="s">
        <v>97</v>
      </c>
      <c r="C237" s="166"/>
      <c r="D237" s="169"/>
      <c r="E237" s="169"/>
      <c r="F237" s="723"/>
      <c r="G237" s="170"/>
      <c r="H237" s="169"/>
      <c r="I237" s="735"/>
      <c r="J237" s="174"/>
      <c r="K237" s="169"/>
      <c r="L237" s="747"/>
      <c r="M237" s="172"/>
      <c r="N237" s="169"/>
      <c r="O237" s="759"/>
      <c r="P237" s="176"/>
      <c r="Q237" s="169"/>
      <c r="R237" s="771"/>
      <c r="S237" s="166"/>
      <c r="T237" s="169"/>
      <c r="U237" s="782"/>
      <c r="V237" s="166"/>
      <c r="W237" s="50">
        <f t="shared" si="16"/>
        <v>0</v>
      </c>
      <c r="X237" s="169"/>
      <c r="Y237" s="166">
        <f t="shared" si="15"/>
        <v>0</v>
      </c>
    </row>
    <row r="238" spans="1:25" ht="19.5" customHeight="1">
      <c r="A238" s="167">
        <v>4212</v>
      </c>
      <c r="B238" s="168" t="s">
        <v>98</v>
      </c>
      <c r="C238" s="166"/>
      <c r="D238" s="169"/>
      <c r="E238" s="169"/>
      <c r="F238" s="723"/>
      <c r="G238" s="170"/>
      <c r="H238" s="169"/>
      <c r="I238" s="735"/>
      <c r="J238" s="174"/>
      <c r="K238" s="169"/>
      <c r="L238" s="747"/>
      <c r="M238" s="172"/>
      <c r="N238" s="169"/>
      <c r="O238" s="759"/>
      <c r="P238" s="176"/>
      <c r="Q238" s="169"/>
      <c r="R238" s="771"/>
      <c r="S238" s="166"/>
      <c r="T238" s="169"/>
      <c r="U238" s="782"/>
      <c r="V238" s="166"/>
      <c r="W238" s="50">
        <f t="shared" si="16"/>
        <v>0</v>
      </c>
      <c r="X238" s="169"/>
      <c r="Y238" s="166">
        <f t="shared" si="15"/>
        <v>0</v>
      </c>
    </row>
    <row r="239" spans="1:25" ht="19.5" customHeight="1">
      <c r="A239" s="167">
        <v>4213</v>
      </c>
      <c r="B239" s="168" t="s">
        <v>99</v>
      </c>
      <c r="C239" s="166"/>
      <c r="D239" s="169"/>
      <c r="E239" s="169"/>
      <c r="F239" s="723"/>
      <c r="G239" s="170"/>
      <c r="H239" s="169"/>
      <c r="I239" s="735"/>
      <c r="J239" s="174"/>
      <c r="K239" s="169"/>
      <c r="L239" s="747"/>
      <c r="M239" s="172"/>
      <c r="N239" s="169"/>
      <c r="O239" s="759"/>
      <c r="P239" s="176"/>
      <c r="Q239" s="169"/>
      <c r="R239" s="771"/>
      <c r="S239" s="166"/>
      <c r="T239" s="169"/>
      <c r="U239" s="782"/>
      <c r="V239" s="166"/>
      <c r="W239" s="50">
        <f t="shared" si="16"/>
        <v>0</v>
      </c>
      <c r="X239" s="169"/>
      <c r="Y239" s="166">
        <f t="shared" si="15"/>
        <v>0</v>
      </c>
    </row>
    <row r="240" spans="1:25" ht="19.5" customHeight="1">
      <c r="A240" s="167">
        <v>4214</v>
      </c>
      <c r="B240" s="168" t="s">
        <v>100</v>
      </c>
      <c r="C240" s="166"/>
      <c r="D240" s="169"/>
      <c r="E240" s="169"/>
      <c r="F240" s="723"/>
      <c r="G240" s="170"/>
      <c r="H240" s="169"/>
      <c r="I240" s="735"/>
      <c r="J240" s="174"/>
      <c r="K240" s="169"/>
      <c r="L240" s="747"/>
      <c r="M240" s="172"/>
      <c r="N240" s="169"/>
      <c r="O240" s="759"/>
      <c r="P240" s="176"/>
      <c r="Q240" s="169"/>
      <c r="R240" s="771"/>
      <c r="S240" s="166"/>
      <c r="T240" s="169"/>
      <c r="U240" s="782"/>
      <c r="V240" s="166"/>
      <c r="W240" s="50">
        <f t="shared" si="16"/>
        <v>0</v>
      </c>
      <c r="X240" s="169"/>
      <c r="Y240" s="166">
        <f t="shared" si="15"/>
        <v>0</v>
      </c>
    </row>
    <row r="241" spans="1:25" s="42" customFormat="1" ht="19.5" customHeight="1">
      <c r="A241" s="161">
        <v>422</v>
      </c>
      <c r="B241" s="162" t="s">
        <v>101</v>
      </c>
      <c r="C241" s="163">
        <f>SUM(C242:C249)</f>
        <v>0</v>
      </c>
      <c r="D241" s="164">
        <f>SUM(D242:D249)</f>
        <v>0</v>
      </c>
      <c r="E241" s="714" t="e">
        <f>(F241/D241)*100</f>
        <v>#DIV/0!</v>
      </c>
      <c r="F241" s="722">
        <f>SUM(F242:F249)</f>
        <v>0</v>
      </c>
      <c r="G241" s="165">
        <f>SUM(G242:G249)</f>
        <v>0</v>
      </c>
      <c r="H241" s="714" t="e">
        <f>(I241/G241)*100</f>
        <v>#DIV/0!</v>
      </c>
      <c r="I241" s="734">
        <f>SUM(I242:I249)</f>
        <v>0</v>
      </c>
      <c r="J241" s="173">
        <f>SUM(J242:J249)</f>
        <v>0</v>
      </c>
      <c r="K241" s="714" t="e">
        <f>(L241/J241)*100</f>
        <v>#DIV/0!</v>
      </c>
      <c r="L241" s="746">
        <f>SUM(L242:L249)</f>
        <v>0</v>
      </c>
      <c r="M241" s="171">
        <f>SUM(M242:M249)</f>
        <v>37031</v>
      </c>
      <c r="N241" s="714">
        <f>(O241/M241)*100</f>
        <v>206.5161621344279</v>
      </c>
      <c r="O241" s="758">
        <f>SUM(O242:O249)</f>
        <v>76475</v>
      </c>
      <c r="P241" s="175">
        <f>SUM(P242:P249)</f>
        <v>0</v>
      </c>
      <c r="Q241" s="714" t="e">
        <f>(R241/P241)*100</f>
        <v>#DIV/0!</v>
      </c>
      <c r="R241" s="770">
        <f>SUM(R242:R249)</f>
        <v>39100</v>
      </c>
      <c r="S241" s="163">
        <f>SUM(S242:S249)</f>
        <v>0</v>
      </c>
      <c r="T241" s="714" t="e">
        <f>(U241/S241)*100</f>
        <v>#DIV/0!</v>
      </c>
      <c r="U241" s="781">
        <f>SUM(U242:U249)</f>
        <v>0</v>
      </c>
      <c r="V241" s="163">
        <f>SUM(V242:V249)</f>
        <v>0</v>
      </c>
      <c r="W241" s="50">
        <f t="shared" si="16"/>
        <v>37031</v>
      </c>
      <c r="X241" s="714">
        <f>(Y241/W241)*100</f>
        <v>312.1033728497745</v>
      </c>
      <c r="Y241" s="51">
        <f t="shared" si="15"/>
        <v>115575</v>
      </c>
    </row>
    <row r="242" spans="1:25" ht="19.5" customHeight="1">
      <c r="A242" s="167">
        <v>4221</v>
      </c>
      <c r="B242" s="168" t="s">
        <v>102</v>
      </c>
      <c r="C242" s="166"/>
      <c r="D242" s="169"/>
      <c r="E242" s="169"/>
      <c r="F242" s="723"/>
      <c r="G242" s="170"/>
      <c r="H242" s="169"/>
      <c r="I242" s="735"/>
      <c r="J242" s="174"/>
      <c r="K242" s="169"/>
      <c r="L242" s="747"/>
      <c r="M242" s="172">
        <f>'INT.POM.TAB.RAS.-SVE RAZINE ''16'!L71</f>
        <v>7031</v>
      </c>
      <c r="N242" s="169"/>
      <c r="O242" s="759">
        <f>'INT.POM.TAB.RAS.-SVE RAZINE ''16'!N71</f>
        <v>27709</v>
      </c>
      <c r="P242" s="176"/>
      <c r="Q242" s="169"/>
      <c r="R242" s="771"/>
      <c r="S242" s="166"/>
      <c r="T242" s="169"/>
      <c r="U242" s="782"/>
      <c r="V242" s="166"/>
      <c r="W242" s="50">
        <f t="shared" si="16"/>
        <v>7031</v>
      </c>
      <c r="X242" s="169"/>
      <c r="Y242" s="166">
        <f t="shared" si="15"/>
        <v>27709</v>
      </c>
    </row>
    <row r="243" spans="1:25" ht="19.5" customHeight="1">
      <c r="A243" s="167">
        <v>4222</v>
      </c>
      <c r="B243" s="168" t="s">
        <v>103</v>
      </c>
      <c r="C243" s="166"/>
      <c r="D243" s="169"/>
      <c r="E243" s="169"/>
      <c r="F243" s="723"/>
      <c r="G243" s="170"/>
      <c r="H243" s="169"/>
      <c r="I243" s="735"/>
      <c r="J243" s="174"/>
      <c r="K243" s="169"/>
      <c r="L243" s="747"/>
      <c r="M243" s="172"/>
      <c r="N243" s="169"/>
      <c r="O243" s="759"/>
      <c r="P243" s="176"/>
      <c r="Q243" s="169"/>
      <c r="R243" s="771"/>
      <c r="S243" s="166"/>
      <c r="T243" s="169"/>
      <c r="U243" s="782"/>
      <c r="V243" s="166"/>
      <c r="W243" s="50">
        <f t="shared" si="16"/>
        <v>0</v>
      </c>
      <c r="X243" s="169"/>
      <c r="Y243" s="166">
        <f t="shared" si="15"/>
        <v>0</v>
      </c>
    </row>
    <row r="244" spans="1:25" ht="19.5" customHeight="1">
      <c r="A244" s="167">
        <v>4223</v>
      </c>
      <c r="B244" s="168" t="s">
        <v>104</v>
      </c>
      <c r="C244" s="166"/>
      <c r="D244" s="169"/>
      <c r="E244" s="169"/>
      <c r="F244" s="723"/>
      <c r="G244" s="170"/>
      <c r="H244" s="169"/>
      <c r="I244" s="735"/>
      <c r="J244" s="174"/>
      <c r="K244" s="169"/>
      <c r="L244" s="747"/>
      <c r="M244" s="172"/>
      <c r="N244" s="169"/>
      <c r="O244" s="759"/>
      <c r="P244" s="176"/>
      <c r="Q244" s="169"/>
      <c r="R244" s="771"/>
      <c r="S244" s="166"/>
      <c r="T244" s="169"/>
      <c r="U244" s="782"/>
      <c r="V244" s="166"/>
      <c r="W244" s="50">
        <f t="shared" si="16"/>
        <v>0</v>
      </c>
      <c r="X244" s="169"/>
      <c r="Y244" s="166">
        <f t="shared" si="15"/>
        <v>0</v>
      </c>
    </row>
    <row r="245" spans="1:25" ht="19.5" customHeight="1">
      <c r="A245" s="167">
        <v>4224</v>
      </c>
      <c r="B245" s="168" t="s">
        <v>105</v>
      </c>
      <c r="C245" s="166"/>
      <c r="D245" s="169"/>
      <c r="E245" s="169"/>
      <c r="F245" s="723"/>
      <c r="G245" s="170"/>
      <c r="H245" s="169"/>
      <c r="I245" s="735"/>
      <c r="J245" s="174"/>
      <c r="K245" s="169"/>
      <c r="L245" s="747"/>
      <c r="M245" s="172"/>
      <c r="N245" s="169"/>
      <c r="O245" s="759"/>
      <c r="P245" s="176"/>
      <c r="Q245" s="169"/>
      <c r="R245" s="771"/>
      <c r="S245" s="166"/>
      <c r="T245" s="169"/>
      <c r="U245" s="782"/>
      <c r="V245" s="166"/>
      <c r="W245" s="50">
        <f t="shared" si="16"/>
        <v>0</v>
      </c>
      <c r="X245" s="169"/>
      <c r="Y245" s="166">
        <f t="shared" si="15"/>
        <v>0</v>
      </c>
    </row>
    <row r="246" spans="1:25" ht="19.5" customHeight="1">
      <c r="A246" s="167">
        <v>4225</v>
      </c>
      <c r="B246" s="168" t="s">
        <v>106</v>
      </c>
      <c r="C246" s="166"/>
      <c r="D246" s="169"/>
      <c r="E246" s="169"/>
      <c r="F246" s="723"/>
      <c r="G246" s="170"/>
      <c r="H246" s="169"/>
      <c r="I246" s="735"/>
      <c r="J246" s="174"/>
      <c r="K246" s="169"/>
      <c r="L246" s="747"/>
      <c r="M246" s="172"/>
      <c r="N246" s="169"/>
      <c r="O246" s="759"/>
      <c r="P246" s="176"/>
      <c r="Q246" s="169"/>
      <c r="R246" s="771"/>
      <c r="S246" s="166"/>
      <c r="T246" s="169"/>
      <c r="U246" s="782"/>
      <c r="V246" s="166"/>
      <c r="W246" s="50">
        <f t="shared" si="16"/>
        <v>0</v>
      </c>
      <c r="X246" s="169"/>
      <c r="Y246" s="166">
        <f t="shared" si="15"/>
        <v>0</v>
      </c>
    </row>
    <row r="247" spans="1:25" ht="19.5" customHeight="1">
      <c r="A247" s="167">
        <v>4226</v>
      </c>
      <c r="B247" s="168" t="s">
        <v>107</v>
      </c>
      <c r="C247" s="166"/>
      <c r="D247" s="169"/>
      <c r="E247" s="169"/>
      <c r="F247" s="723"/>
      <c r="G247" s="170"/>
      <c r="H247" s="169"/>
      <c r="I247" s="735"/>
      <c r="J247" s="174"/>
      <c r="K247" s="169"/>
      <c r="L247" s="747"/>
      <c r="M247" s="172"/>
      <c r="N247" s="169"/>
      <c r="O247" s="759"/>
      <c r="P247" s="176"/>
      <c r="Q247" s="169"/>
      <c r="R247" s="771"/>
      <c r="S247" s="166"/>
      <c r="T247" s="169"/>
      <c r="U247" s="782"/>
      <c r="V247" s="166"/>
      <c r="W247" s="50">
        <f t="shared" si="16"/>
        <v>0</v>
      </c>
      <c r="X247" s="169"/>
      <c r="Y247" s="166">
        <f t="shared" si="15"/>
        <v>0</v>
      </c>
    </row>
    <row r="248" spans="1:25" ht="27.75" customHeight="1">
      <c r="A248" s="167">
        <v>4227</v>
      </c>
      <c r="B248" s="168" t="s">
        <v>108</v>
      </c>
      <c r="C248" s="166"/>
      <c r="D248" s="169"/>
      <c r="E248" s="169"/>
      <c r="F248" s="723"/>
      <c r="G248" s="170"/>
      <c r="H248" s="169"/>
      <c r="I248" s="735"/>
      <c r="J248" s="174"/>
      <c r="K248" s="169"/>
      <c r="L248" s="747"/>
      <c r="M248" s="172">
        <f>'INT.POM.TAB.RAS.-SVE RAZINE ''16'!L72</f>
        <v>30000</v>
      </c>
      <c r="N248" s="169"/>
      <c r="O248" s="759">
        <f>'INT.POM.TAB.RAS.-SVE RAZINE ''16'!N72</f>
        <v>48766</v>
      </c>
      <c r="P248" s="176"/>
      <c r="Q248" s="169"/>
      <c r="R248" s="771">
        <f>'INT.POM.TAB.RAS.-SVE RAZINE ''16'!AA72</f>
        <v>39100</v>
      </c>
      <c r="S248" s="166"/>
      <c r="T248" s="169"/>
      <c r="U248" s="782"/>
      <c r="V248" s="166"/>
      <c r="W248" s="50">
        <f t="shared" si="16"/>
        <v>30000</v>
      </c>
      <c r="X248" s="169"/>
      <c r="Y248" s="166">
        <f t="shared" si="15"/>
        <v>87866</v>
      </c>
    </row>
    <row r="249" spans="1:25" ht="19.5" customHeight="1">
      <c r="A249" s="167">
        <v>4228</v>
      </c>
      <c r="B249" s="168" t="s">
        <v>109</v>
      </c>
      <c r="C249" s="166"/>
      <c r="D249" s="169"/>
      <c r="E249" s="169"/>
      <c r="F249" s="723"/>
      <c r="G249" s="170"/>
      <c r="H249" s="169"/>
      <c r="I249" s="735"/>
      <c r="J249" s="174"/>
      <c r="K249" s="169"/>
      <c r="L249" s="747"/>
      <c r="M249" s="172"/>
      <c r="N249" s="169"/>
      <c r="O249" s="759"/>
      <c r="P249" s="176"/>
      <c r="Q249" s="169"/>
      <c r="R249" s="771"/>
      <c r="S249" s="166"/>
      <c r="T249" s="169"/>
      <c r="U249" s="782"/>
      <c r="V249" s="166"/>
      <c r="W249" s="50">
        <f t="shared" si="16"/>
        <v>0</v>
      </c>
      <c r="X249" s="169"/>
      <c r="Y249" s="166">
        <f t="shared" si="15"/>
        <v>0</v>
      </c>
    </row>
    <row r="250" spans="1:25" s="42" customFormat="1" ht="19.5" customHeight="1">
      <c r="A250" s="161">
        <v>423</v>
      </c>
      <c r="B250" s="162" t="s">
        <v>110</v>
      </c>
      <c r="C250" s="163">
        <f>SUM(C251)</f>
        <v>0</v>
      </c>
      <c r="D250" s="164">
        <f aca="true" t="shared" si="19" ref="D250:V250">SUM(D251)</f>
        <v>0</v>
      </c>
      <c r="E250" s="714" t="e">
        <f>(F250/D250)*100</f>
        <v>#DIV/0!</v>
      </c>
      <c r="F250" s="722">
        <f t="shared" si="19"/>
        <v>0</v>
      </c>
      <c r="G250" s="165">
        <f t="shared" si="19"/>
        <v>0</v>
      </c>
      <c r="H250" s="714" t="e">
        <f>(I250/G250)*100</f>
        <v>#DIV/0!</v>
      </c>
      <c r="I250" s="734">
        <f t="shared" si="19"/>
        <v>0</v>
      </c>
      <c r="J250" s="173">
        <f t="shared" si="19"/>
        <v>0</v>
      </c>
      <c r="K250" s="714" t="e">
        <f>(L250/J250)*100</f>
        <v>#DIV/0!</v>
      </c>
      <c r="L250" s="746">
        <f t="shared" si="19"/>
        <v>0</v>
      </c>
      <c r="M250" s="171">
        <f t="shared" si="19"/>
        <v>0</v>
      </c>
      <c r="N250" s="714" t="e">
        <f>(O250/M250)*100</f>
        <v>#DIV/0!</v>
      </c>
      <c r="O250" s="758">
        <f t="shared" si="19"/>
        <v>0</v>
      </c>
      <c r="P250" s="175">
        <f t="shared" si="19"/>
        <v>0</v>
      </c>
      <c r="Q250" s="714" t="e">
        <f>(R250/P250)*100</f>
        <v>#DIV/0!</v>
      </c>
      <c r="R250" s="770">
        <f t="shared" si="19"/>
        <v>0</v>
      </c>
      <c r="S250" s="163">
        <f t="shared" si="19"/>
        <v>0</v>
      </c>
      <c r="T250" s="714" t="e">
        <f>(U250/S250)*100</f>
        <v>#DIV/0!</v>
      </c>
      <c r="U250" s="781">
        <f t="shared" si="19"/>
        <v>0</v>
      </c>
      <c r="V250" s="163">
        <f t="shared" si="19"/>
        <v>0</v>
      </c>
      <c r="W250" s="50">
        <f t="shared" si="16"/>
        <v>0</v>
      </c>
      <c r="X250" s="714" t="e">
        <f>(Y250/W250)*100</f>
        <v>#DIV/0!</v>
      </c>
      <c r="Y250" s="51">
        <f t="shared" si="15"/>
        <v>0</v>
      </c>
    </row>
    <row r="251" spans="1:25" ht="19.5" customHeight="1">
      <c r="A251" s="167">
        <v>4231</v>
      </c>
      <c r="B251" s="168" t="s">
        <v>111</v>
      </c>
      <c r="C251" s="166"/>
      <c r="D251" s="169"/>
      <c r="E251" s="169"/>
      <c r="F251" s="723"/>
      <c r="G251" s="170"/>
      <c r="H251" s="169"/>
      <c r="I251" s="735"/>
      <c r="J251" s="174"/>
      <c r="K251" s="169"/>
      <c r="L251" s="747"/>
      <c r="M251" s="172"/>
      <c r="N251" s="169"/>
      <c r="O251" s="759"/>
      <c r="P251" s="176"/>
      <c r="Q251" s="169"/>
      <c r="R251" s="771"/>
      <c r="S251" s="166"/>
      <c r="T251" s="169"/>
      <c r="U251" s="782"/>
      <c r="V251" s="166"/>
      <c r="W251" s="50">
        <f t="shared" si="16"/>
        <v>0</v>
      </c>
      <c r="X251" s="169"/>
      <c r="Y251" s="166">
        <f t="shared" si="15"/>
        <v>0</v>
      </c>
    </row>
    <row r="252" spans="1:25" s="42" customFormat="1" ht="26.25" customHeight="1">
      <c r="A252" s="161">
        <v>424</v>
      </c>
      <c r="B252" s="162" t="s">
        <v>112</v>
      </c>
      <c r="C252" s="163">
        <f>SUM(C253:C256)</f>
        <v>0</v>
      </c>
      <c r="D252" s="164">
        <f>SUM(D253:D256)</f>
        <v>0</v>
      </c>
      <c r="E252" s="714" t="e">
        <f>(F252/D252)*100</f>
        <v>#DIV/0!</v>
      </c>
      <c r="F252" s="722">
        <f>SUM(F253:F256)</f>
        <v>0</v>
      </c>
      <c r="G252" s="165">
        <f>SUM(G253:G256)</f>
        <v>0</v>
      </c>
      <c r="H252" s="714" t="e">
        <f>(I252/G252)*100</f>
        <v>#DIV/0!</v>
      </c>
      <c r="I252" s="734">
        <f>SUM(I253:I256)</f>
        <v>0</v>
      </c>
      <c r="J252" s="173">
        <f>SUM(J253:J256)</f>
        <v>0</v>
      </c>
      <c r="K252" s="714" t="e">
        <f>(L252/J252)*100</f>
        <v>#DIV/0!</v>
      </c>
      <c r="L252" s="746">
        <f>SUM(L253:L256)</f>
        <v>0</v>
      </c>
      <c r="M252" s="171">
        <f>SUM(M253:M256)</f>
        <v>10000</v>
      </c>
      <c r="N252" s="714">
        <f>(O252/M252)*100</f>
        <v>110.00000000000001</v>
      </c>
      <c r="O252" s="758">
        <f>SUM(O253:O256)</f>
        <v>11000</v>
      </c>
      <c r="P252" s="175">
        <f>SUM(P253:P256)</f>
        <v>0</v>
      </c>
      <c r="Q252" s="714" t="e">
        <f>(R252/P252)*100</f>
        <v>#DIV/0!</v>
      </c>
      <c r="R252" s="770">
        <f>SUM(R253:R256)</f>
        <v>0</v>
      </c>
      <c r="S252" s="163">
        <f>SUM(S253:S256)</f>
        <v>0</v>
      </c>
      <c r="T252" s="714" t="e">
        <f>(U252/S252)*100</f>
        <v>#DIV/0!</v>
      </c>
      <c r="U252" s="781">
        <f>SUM(U253:U256)</f>
        <v>0</v>
      </c>
      <c r="V252" s="163">
        <f>SUM(V253:V256)</f>
        <v>0</v>
      </c>
      <c r="W252" s="50">
        <f t="shared" si="16"/>
        <v>10000</v>
      </c>
      <c r="X252" s="714">
        <f>(Y252/W252)*100</f>
        <v>110.00000000000001</v>
      </c>
      <c r="Y252" s="51">
        <f t="shared" si="15"/>
        <v>11000</v>
      </c>
    </row>
    <row r="253" spans="1:25" ht="19.5" customHeight="1">
      <c r="A253" s="167">
        <v>4241</v>
      </c>
      <c r="B253" s="168" t="s">
        <v>113</v>
      </c>
      <c r="C253" s="166"/>
      <c r="D253" s="169"/>
      <c r="E253" s="169"/>
      <c r="F253" s="723"/>
      <c r="G253" s="170"/>
      <c r="H253" s="169"/>
      <c r="I253" s="735"/>
      <c r="J253" s="174"/>
      <c r="K253" s="169"/>
      <c r="L253" s="747"/>
      <c r="M253" s="172">
        <f>'INT.POM.TAB.RAS.-SVE RAZINE ''16'!L76</f>
        <v>10000</v>
      </c>
      <c r="N253" s="169"/>
      <c r="O253" s="759">
        <f>'INT.POM.TAB.RAS.-SVE RAZINE ''16'!N76</f>
        <v>11000</v>
      </c>
      <c r="P253" s="176"/>
      <c r="Q253" s="169"/>
      <c r="R253" s="771"/>
      <c r="S253" s="166"/>
      <c r="T253" s="169"/>
      <c r="U253" s="782"/>
      <c r="V253" s="166"/>
      <c r="W253" s="50">
        <f t="shared" si="16"/>
        <v>10000</v>
      </c>
      <c r="X253" s="169"/>
      <c r="Y253" s="166">
        <f t="shared" si="15"/>
        <v>11000</v>
      </c>
    </row>
    <row r="254" spans="1:25" s="42" customFormat="1" ht="19.5" customHeight="1">
      <c r="A254" s="167">
        <v>4242</v>
      </c>
      <c r="B254" s="168" t="s">
        <v>114</v>
      </c>
      <c r="C254" s="166"/>
      <c r="D254" s="164"/>
      <c r="E254" s="164"/>
      <c r="F254" s="722"/>
      <c r="G254" s="165"/>
      <c r="H254" s="164"/>
      <c r="I254" s="734"/>
      <c r="J254" s="173"/>
      <c r="K254" s="164"/>
      <c r="L254" s="746"/>
      <c r="M254" s="171"/>
      <c r="N254" s="164"/>
      <c r="O254" s="758"/>
      <c r="P254" s="175"/>
      <c r="Q254" s="164"/>
      <c r="R254" s="770"/>
      <c r="S254" s="163"/>
      <c r="T254" s="164"/>
      <c r="U254" s="781"/>
      <c r="V254" s="163"/>
      <c r="W254" s="50">
        <f t="shared" si="16"/>
        <v>0</v>
      </c>
      <c r="X254" s="164"/>
      <c r="Y254" s="166">
        <f t="shared" si="15"/>
        <v>0</v>
      </c>
    </row>
    <row r="255" spans="1:25" ht="27" customHeight="1">
      <c r="A255" s="167">
        <v>4243</v>
      </c>
      <c r="B255" s="168" t="s">
        <v>115</v>
      </c>
      <c r="C255" s="166"/>
      <c r="D255" s="169"/>
      <c r="E255" s="169"/>
      <c r="F255" s="723"/>
      <c r="G255" s="170"/>
      <c r="H255" s="169"/>
      <c r="I255" s="735"/>
      <c r="J255" s="174"/>
      <c r="K255" s="169"/>
      <c r="L255" s="747"/>
      <c r="M255" s="172"/>
      <c r="N255" s="169"/>
      <c r="O255" s="759"/>
      <c r="P255" s="176"/>
      <c r="Q255" s="169"/>
      <c r="R255" s="771"/>
      <c r="S255" s="166"/>
      <c r="T255" s="169"/>
      <c r="U255" s="782"/>
      <c r="V255" s="166"/>
      <c r="W255" s="50">
        <f t="shared" si="16"/>
        <v>0</v>
      </c>
      <c r="X255" s="169"/>
      <c r="Y255" s="166">
        <f t="shared" si="15"/>
        <v>0</v>
      </c>
    </row>
    <row r="256" spans="1:25" ht="19.5" customHeight="1">
      <c r="A256" s="167">
        <v>4244</v>
      </c>
      <c r="B256" s="168" t="s">
        <v>116</v>
      </c>
      <c r="C256" s="166"/>
      <c r="D256" s="169"/>
      <c r="E256" s="169"/>
      <c r="F256" s="723"/>
      <c r="G256" s="170"/>
      <c r="H256" s="169"/>
      <c r="I256" s="735"/>
      <c r="J256" s="174"/>
      <c r="K256" s="169"/>
      <c r="L256" s="747"/>
      <c r="M256" s="172"/>
      <c r="N256" s="169"/>
      <c r="O256" s="759"/>
      <c r="P256" s="176"/>
      <c r="Q256" s="169"/>
      <c r="R256" s="771"/>
      <c r="S256" s="166"/>
      <c r="T256" s="169"/>
      <c r="U256" s="782"/>
      <c r="V256" s="166"/>
      <c r="W256" s="50">
        <f t="shared" si="16"/>
        <v>0</v>
      </c>
      <c r="X256" s="169"/>
      <c r="Y256" s="166">
        <f t="shared" si="15"/>
        <v>0</v>
      </c>
    </row>
    <row r="257" spans="1:25" s="42" customFormat="1" ht="19.5" customHeight="1">
      <c r="A257" s="161">
        <v>425</v>
      </c>
      <c r="B257" s="162" t="s">
        <v>117</v>
      </c>
      <c r="C257" s="163">
        <f>SUM(C258:C259)</f>
        <v>0</v>
      </c>
      <c r="D257" s="164">
        <f>SUM(D258:D259)</f>
        <v>0</v>
      </c>
      <c r="E257" s="714" t="e">
        <f>(F257/D257)*100</f>
        <v>#DIV/0!</v>
      </c>
      <c r="F257" s="722">
        <f>SUM(F258:F259)</f>
        <v>0</v>
      </c>
      <c r="G257" s="165">
        <f>SUM(G258:G259)</f>
        <v>0</v>
      </c>
      <c r="H257" s="714" t="e">
        <f>(I257/G257)*100</f>
        <v>#DIV/0!</v>
      </c>
      <c r="I257" s="734">
        <f>SUM(I258:I259)</f>
        <v>0</v>
      </c>
      <c r="J257" s="173">
        <f>SUM(J258:J259)</f>
        <v>0</v>
      </c>
      <c r="K257" s="714" t="e">
        <f>(L257/J257)*100</f>
        <v>#DIV/0!</v>
      </c>
      <c r="L257" s="746">
        <f>SUM(L258:L259)</f>
        <v>0</v>
      </c>
      <c r="M257" s="171">
        <f>SUM(M258:M259)</f>
        <v>0</v>
      </c>
      <c r="N257" s="714" t="e">
        <f>(O257/M257)*100</f>
        <v>#DIV/0!</v>
      </c>
      <c r="O257" s="758">
        <f>SUM(O258:O259)</f>
        <v>0</v>
      </c>
      <c r="P257" s="175">
        <f>SUM(P258:P259)</f>
        <v>0</v>
      </c>
      <c r="Q257" s="714" t="e">
        <f>(R257/P257)*100</f>
        <v>#DIV/0!</v>
      </c>
      <c r="R257" s="770">
        <f>SUM(R258:R259)</f>
        <v>0</v>
      </c>
      <c r="S257" s="163">
        <f>SUM(S258:S259)</f>
        <v>0</v>
      </c>
      <c r="T257" s="714" t="e">
        <f>(U257/S257)*100</f>
        <v>#DIV/0!</v>
      </c>
      <c r="U257" s="781">
        <f>SUM(U258:U259)</f>
        <v>0</v>
      </c>
      <c r="V257" s="163">
        <f>SUM(V258:V259)</f>
        <v>0</v>
      </c>
      <c r="W257" s="50">
        <f t="shared" si="16"/>
        <v>0</v>
      </c>
      <c r="X257" s="714" t="e">
        <f>(Y257/W257)*100</f>
        <v>#DIV/0!</v>
      </c>
      <c r="Y257" s="51">
        <f t="shared" si="15"/>
        <v>0</v>
      </c>
    </row>
    <row r="258" spans="1:25" ht="19.5" customHeight="1">
      <c r="A258" s="167">
        <v>4251</v>
      </c>
      <c r="B258" s="168" t="s">
        <v>118</v>
      </c>
      <c r="C258" s="166"/>
      <c r="D258" s="169"/>
      <c r="E258" s="169"/>
      <c r="F258" s="723"/>
      <c r="G258" s="170"/>
      <c r="H258" s="169"/>
      <c r="I258" s="735"/>
      <c r="J258" s="174"/>
      <c r="K258" s="169"/>
      <c r="L258" s="747"/>
      <c r="M258" s="172"/>
      <c r="N258" s="169"/>
      <c r="O258" s="759"/>
      <c r="P258" s="176"/>
      <c r="Q258" s="169"/>
      <c r="R258" s="771"/>
      <c r="S258" s="166"/>
      <c r="T258" s="169"/>
      <c r="U258" s="782"/>
      <c r="V258" s="166"/>
      <c r="W258" s="50">
        <f t="shared" si="16"/>
        <v>0</v>
      </c>
      <c r="X258" s="169"/>
      <c r="Y258" s="166">
        <f t="shared" si="15"/>
        <v>0</v>
      </c>
    </row>
    <row r="259" spans="1:25" ht="19.5" customHeight="1">
      <c r="A259" s="167">
        <v>4252</v>
      </c>
      <c r="B259" s="168" t="s">
        <v>119</v>
      </c>
      <c r="C259" s="166"/>
      <c r="D259" s="169"/>
      <c r="E259" s="169"/>
      <c r="F259" s="723"/>
      <c r="G259" s="170"/>
      <c r="H259" s="169"/>
      <c r="I259" s="735"/>
      <c r="J259" s="174"/>
      <c r="K259" s="169"/>
      <c r="L259" s="747"/>
      <c r="M259" s="172"/>
      <c r="N259" s="169"/>
      <c r="O259" s="759"/>
      <c r="P259" s="176"/>
      <c r="Q259" s="169"/>
      <c r="R259" s="771"/>
      <c r="S259" s="166"/>
      <c r="T259" s="169"/>
      <c r="U259" s="782"/>
      <c r="V259" s="166"/>
      <c r="W259" s="50">
        <f t="shared" si="16"/>
        <v>0</v>
      </c>
      <c r="X259" s="169"/>
      <c r="Y259" s="166">
        <f t="shared" si="15"/>
        <v>0</v>
      </c>
    </row>
    <row r="260" spans="1:25" s="59" customFormat="1" ht="36" customHeight="1">
      <c r="A260" s="108" t="s">
        <v>140</v>
      </c>
      <c r="B260" s="109" t="s">
        <v>141</v>
      </c>
      <c r="C260" s="110">
        <f>SUM(C261+C273+C307)</f>
        <v>0</v>
      </c>
      <c r="D260" s="118">
        <f>SUM(D261+D273+D307)</f>
        <v>0</v>
      </c>
      <c r="E260" s="118"/>
      <c r="F260" s="724">
        <f>SUM(F261+F273+F307)</f>
        <v>29622.79</v>
      </c>
      <c r="G260" s="158">
        <f>SUM(G261+G273+G307)</f>
        <v>0</v>
      </c>
      <c r="H260" s="118"/>
      <c r="I260" s="736">
        <f>SUM(I261+I273+I307)</f>
        <v>0</v>
      </c>
      <c r="J260" s="148">
        <f>SUM(J261+J273+J307)</f>
        <v>0</v>
      </c>
      <c r="K260" s="118"/>
      <c r="L260" s="748">
        <f>SUM(L261+L273+L307)</f>
        <v>0</v>
      </c>
      <c r="M260" s="128">
        <f>SUM(M261+M273+M307)</f>
        <v>250000</v>
      </c>
      <c r="N260" s="118"/>
      <c r="O260" s="760">
        <f>SUM(O261+O273+O307)</f>
        <v>266605.37</v>
      </c>
      <c r="P260" s="138">
        <f>SUM(P261+P273+P307)</f>
        <v>0</v>
      </c>
      <c r="Q260" s="118"/>
      <c r="R260" s="772">
        <f>SUM(R261+R273+R307)</f>
        <v>0</v>
      </c>
      <c r="S260" s="110">
        <f>SUM(S261+S273+S307)</f>
        <v>0</v>
      </c>
      <c r="T260" s="118"/>
      <c r="U260" s="783">
        <f>SUM(U261+U273+U307)</f>
        <v>0</v>
      </c>
      <c r="V260" s="110">
        <f>SUM(V261+V273+V307)</f>
        <v>0</v>
      </c>
      <c r="W260" s="111">
        <f t="shared" si="16"/>
        <v>250000</v>
      </c>
      <c r="X260" s="118"/>
      <c r="Y260" s="111">
        <f>F260+I260+L260+O260+R260+U260</f>
        <v>296228.16</v>
      </c>
    </row>
    <row r="261" spans="1:25" s="42" customFormat="1" ht="19.5" customHeight="1">
      <c r="A261" s="49">
        <v>31</v>
      </c>
      <c r="B261" s="52" t="s">
        <v>127</v>
      </c>
      <c r="C261" s="53">
        <f>SUM(C262)+C267+C269</f>
        <v>0</v>
      </c>
      <c r="D261" s="112">
        <f>SUM(D262)+D267+D269</f>
        <v>0</v>
      </c>
      <c r="E261" s="112"/>
      <c r="F261" s="719">
        <f>SUM(F262)+F267+F269</f>
        <v>29622.79</v>
      </c>
      <c r="G261" s="155">
        <f>SUM(G262)+G267+G269</f>
        <v>0</v>
      </c>
      <c r="H261" s="112"/>
      <c r="I261" s="731">
        <f>SUM(I262)+I267+I269</f>
        <v>0</v>
      </c>
      <c r="J261" s="145">
        <f>SUM(J262)+J267+J269</f>
        <v>0</v>
      </c>
      <c r="K261" s="112"/>
      <c r="L261" s="743">
        <f>SUM(L262)+L267+L269</f>
        <v>0</v>
      </c>
      <c r="M261" s="125">
        <f>SUM(M262)+M267+M269</f>
        <v>228000</v>
      </c>
      <c r="N261" s="112"/>
      <c r="O261" s="755">
        <f>SUM(O262)+O267+O269</f>
        <v>248687.51</v>
      </c>
      <c r="P261" s="135">
        <f>SUM(P262)+P267+P269</f>
        <v>0</v>
      </c>
      <c r="Q261" s="112"/>
      <c r="R261" s="767">
        <f>SUM(R262)+R267+R269</f>
        <v>0</v>
      </c>
      <c r="S261" s="53">
        <f>SUM(S262)+S267+S269</f>
        <v>0</v>
      </c>
      <c r="T261" s="112"/>
      <c r="U261" s="779">
        <f>SUM(U262)+U267+U269</f>
        <v>0</v>
      </c>
      <c r="V261" s="53">
        <f>SUM(V262)+V267+V269</f>
        <v>0</v>
      </c>
      <c r="W261" s="50">
        <f t="shared" si="16"/>
        <v>228000</v>
      </c>
      <c r="X261" s="112"/>
      <c r="Y261" s="166">
        <f t="shared" si="15"/>
        <v>278310.3</v>
      </c>
    </row>
    <row r="262" spans="1:25" s="42" customFormat="1" ht="19.5" customHeight="1">
      <c r="A262" s="49">
        <v>311</v>
      </c>
      <c r="B262" s="52" t="s">
        <v>128</v>
      </c>
      <c r="C262" s="53">
        <f>SUM(C263:C266)</f>
        <v>0</v>
      </c>
      <c r="D262" s="112">
        <f>SUM(D263:D266)</f>
        <v>0</v>
      </c>
      <c r="E262" s="714" t="e">
        <f>(F262/D262)*100</f>
        <v>#DIV/0!</v>
      </c>
      <c r="F262" s="719">
        <f>SUM(F263:F266)</f>
        <v>29622.79</v>
      </c>
      <c r="G262" s="155">
        <f>SUM(G263:G266)</f>
        <v>0</v>
      </c>
      <c r="H262" s="714" t="e">
        <f>(I262/G262)*100</f>
        <v>#DIV/0!</v>
      </c>
      <c r="I262" s="731">
        <f>SUM(I263:I266)</f>
        <v>0</v>
      </c>
      <c r="J262" s="145">
        <f>SUM(J263:J266)</f>
        <v>0</v>
      </c>
      <c r="K262" s="714" t="e">
        <f>(L262/J262)*100</f>
        <v>#DIV/0!</v>
      </c>
      <c r="L262" s="743">
        <f>SUM(L263:L266)</f>
        <v>0</v>
      </c>
      <c r="M262" s="125">
        <f>SUM(M263:M266)</f>
        <v>195000</v>
      </c>
      <c r="N262" s="714">
        <f>(O262/M262)*100</f>
        <v>106.58635897435897</v>
      </c>
      <c r="O262" s="755">
        <f>SUM(O263:O266)</f>
        <v>207843.4</v>
      </c>
      <c r="P262" s="135">
        <f>SUM(P263:P266)</f>
        <v>0</v>
      </c>
      <c r="Q262" s="714" t="e">
        <f>(R262/P262)*100</f>
        <v>#DIV/0!</v>
      </c>
      <c r="R262" s="767">
        <f>SUM(R263:R266)</f>
        <v>0</v>
      </c>
      <c r="S262" s="53">
        <f>SUM(S263:S266)</f>
        <v>0</v>
      </c>
      <c r="T262" s="714" t="e">
        <f>(U262/S262)*100</f>
        <v>#DIV/0!</v>
      </c>
      <c r="U262" s="779">
        <f>SUM(U263:U266)</f>
        <v>0</v>
      </c>
      <c r="V262" s="53">
        <f>SUM(V263:V266)</f>
        <v>0</v>
      </c>
      <c r="W262" s="50">
        <f t="shared" si="16"/>
        <v>195000</v>
      </c>
      <c r="X262" s="714">
        <f>(Y262/W262)*100</f>
        <v>121.77753333333334</v>
      </c>
      <c r="Y262" s="51">
        <f t="shared" si="15"/>
        <v>237466.19</v>
      </c>
    </row>
    <row r="263" spans="1:25" ht="19.5" customHeight="1">
      <c r="A263" s="54">
        <v>3111</v>
      </c>
      <c r="B263" s="55" t="s">
        <v>129</v>
      </c>
      <c r="C263" s="50"/>
      <c r="D263" s="116"/>
      <c r="E263" s="116"/>
      <c r="F263" s="718">
        <v>29622.79</v>
      </c>
      <c r="G263" s="154"/>
      <c r="H263" s="116"/>
      <c r="I263" s="730"/>
      <c r="J263" s="144"/>
      <c r="K263" s="116"/>
      <c r="L263" s="742"/>
      <c r="M263" s="124">
        <v>195000</v>
      </c>
      <c r="N263" s="116"/>
      <c r="O263" s="754">
        <v>207843.4</v>
      </c>
      <c r="P263" s="134"/>
      <c r="Q263" s="116"/>
      <c r="R263" s="766"/>
      <c r="S263" s="50"/>
      <c r="T263" s="116"/>
      <c r="U263" s="778"/>
      <c r="V263" s="50"/>
      <c r="W263" s="50">
        <f t="shared" si="16"/>
        <v>195000</v>
      </c>
      <c r="X263" s="116"/>
      <c r="Y263" s="166">
        <f t="shared" si="15"/>
        <v>237466.19</v>
      </c>
    </row>
    <row r="264" spans="1:25" ht="19.5" customHeight="1">
      <c r="A264" s="54">
        <v>3112</v>
      </c>
      <c r="B264" s="55" t="s">
        <v>130</v>
      </c>
      <c r="C264" s="50"/>
      <c r="D264" s="116"/>
      <c r="E264" s="116"/>
      <c r="F264" s="718"/>
      <c r="G264" s="154"/>
      <c r="H264" s="116"/>
      <c r="I264" s="730"/>
      <c r="J264" s="144"/>
      <c r="K264" s="116"/>
      <c r="L264" s="742"/>
      <c r="M264" s="124"/>
      <c r="N264" s="116"/>
      <c r="O264" s="754"/>
      <c r="P264" s="134"/>
      <c r="Q264" s="116"/>
      <c r="R264" s="766"/>
      <c r="S264" s="50"/>
      <c r="T264" s="116"/>
      <c r="U264" s="778"/>
      <c r="V264" s="50"/>
      <c r="W264" s="50">
        <f t="shared" si="16"/>
        <v>0</v>
      </c>
      <c r="X264" s="116"/>
      <c r="Y264" s="166">
        <f aca="true" t="shared" si="20" ref="Y264:Y327">F264+I264+L264+O264+R264+U264</f>
        <v>0</v>
      </c>
    </row>
    <row r="265" spans="1:25" ht="19.5" customHeight="1">
      <c r="A265" s="54">
        <v>3113</v>
      </c>
      <c r="B265" s="55" t="s">
        <v>131</v>
      </c>
      <c r="C265" s="50"/>
      <c r="D265" s="116"/>
      <c r="E265" s="116"/>
      <c r="F265" s="718"/>
      <c r="G265" s="154"/>
      <c r="H265" s="116"/>
      <c r="I265" s="730"/>
      <c r="J265" s="144"/>
      <c r="K265" s="116"/>
      <c r="L265" s="742"/>
      <c r="M265" s="124"/>
      <c r="N265" s="116"/>
      <c r="O265" s="754"/>
      <c r="P265" s="134"/>
      <c r="Q265" s="116"/>
      <c r="R265" s="766"/>
      <c r="S265" s="50"/>
      <c r="T265" s="116"/>
      <c r="U265" s="778"/>
      <c r="V265" s="50"/>
      <c r="W265" s="50">
        <f aca="true" t="shared" si="21" ref="W265:W328">D265+G265+J265+M265+P265+S265+V265</f>
        <v>0</v>
      </c>
      <c r="X265" s="116"/>
      <c r="Y265" s="166">
        <f t="shared" si="20"/>
        <v>0</v>
      </c>
    </row>
    <row r="266" spans="1:25" ht="19.5" customHeight="1">
      <c r="A266" s="54">
        <v>3114</v>
      </c>
      <c r="B266" s="55" t="s">
        <v>132</v>
      </c>
      <c r="C266" s="50"/>
      <c r="D266" s="116"/>
      <c r="E266" s="116"/>
      <c r="F266" s="718"/>
      <c r="G266" s="154"/>
      <c r="H266" s="116"/>
      <c r="I266" s="730"/>
      <c r="J266" s="144"/>
      <c r="K266" s="116"/>
      <c r="L266" s="742"/>
      <c r="M266" s="124"/>
      <c r="N266" s="116"/>
      <c r="O266" s="754"/>
      <c r="P266" s="134"/>
      <c r="Q266" s="116"/>
      <c r="R266" s="766"/>
      <c r="S266" s="50"/>
      <c r="T266" s="116"/>
      <c r="U266" s="778"/>
      <c r="V266" s="50"/>
      <c r="W266" s="50">
        <f t="shared" si="21"/>
        <v>0</v>
      </c>
      <c r="X266" s="116"/>
      <c r="Y266" s="166">
        <f t="shared" si="20"/>
        <v>0</v>
      </c>
    </row>
    <row r="267" spans="1:25" s="42" customFormat="1" ht="19.5" customHeight="1">
      <c r="A267" s="49">
        <v>312</v>
      </c>
      <c r="B267" s="52" t="s">
        <v>133</v>
      </c>
      <c r="C267" s="53">
        <f>SUM(C268)</f>
        <v>0</v>
      </c>
      <c r="D267" s="112">
        <f aca="true" t="shared" si="22" ref="D267:V267">SUM(D268)</f>
        <v>0</v>
      </c>
      <c r="E267" s="714" t="e">
        <f>(F267/D267)*100</f>
        <v>#DIV/0!</v>
      </c>
      <c r="F267" s="719">
        <f t="shared" si="22"/>
        <v>0</v>
      </c>
      <c r="G267" s="155">
        <f t="shared" si="22"/>
        <v>0</v>
      </c>
      <c r="H267" s="714" t="e">
        <f>(I267/G267)*100</f>
        <v>#DIV/0!</v>
      </c>
      <c r="I267" s="731">
        <f t="shared" si="22"/>
        <v>0</v>
      </c>
      <c r="J267" s="145">
        <f t="shared" si="22"/>
        <v>0</v>
      </c>
      <c r="K267" s="714" t="e">
        <f>(L267/J267)*100</f>
        <v>#DIV/0!</v>
      </c>
      <c r="L267" s="743">
        <f t="shared" si="22"/>
        <v>0</v>
      </c>
      <c r="M267" s="125">
        <f t="shared" si="22"/>
        <v>0</v>
      </c>
      <c r="N267" s="714" t="e">
        <f>(O267/M267)*100</f>
        <v>#DIV/0!</v>
      </c>
      <c r="O267" s="755">
        <f t="shared" si="22"/>
        <v>0</v>
      </c>
      <c r="P267" s="135">
        <f t="shared" si="22"/>
        <v>0</v>
      </c>
      <c r="Q267" s="714" t="e">
        <f>(R267/P267)*100</f>
        <v>#DIV/0!</v>
      </c>
      <c r="R267" s="767">
        <f t="shared" si="22"/>
        <v>0</v>
      </c>
      <c r="S267" s="53">
        <f t="shared" si="22"/>
        <v>0</v>
      </c>
      <c r="T267" s="714" t="e">
        <f>(U267/S267)*100</f>
        <v>#DIV/0!</v>
      </c>
      <c r="U267" s="779">
        <f t="shared" si="22"/>
        <v>0</v>
      </c>
      <c r="V267" s="53">
        <f t="shared" si="22"/>
        <v>0</v>
      </c>
      <c r="W267" s="50">
        <f t="shared" si="21"/>
        <v>0</v>
      </c>
      <c r="X267" s="714" t="e">
        <f>(Y267/W267)*100</f>
        <v>#DIV/0!</v>
      </c>
      <c r="Y267" s="51">
        <f t="shared" si="20"/>
        <v>0</v>
      </c>
    </row>
    <row r="268" spans="1:25" ht="19.5" customHeight="1">
      <c r="A268" s="54">
        <v>3121</v>
      </c>
      <c r="B268" s="55" t="s">
        <v>133</v>
      </c>
      <c r="C268" s="50"/>
      <c r="D268" s="116"/>
      <c r="E268" s="116"/>
      <c r="F268" s="718"/>
      <c r="G268" s="154"/>
      <c r="H268" s="116"/>
      <c r="I268" s="730"/>
      <c r="J268" s="144"/>
      <c r="K268" s="116"/>
      <c r="L268" s="742"/>
      <c r="M268" s="124"/>
      <c r="N268" s="116"/>
      <c r="O268" s="754"/>
      <c r="P268" s="134"/>
      <c r="Q268" s="116"/>
      <c r="R268" s="766"/>
      <c r="S268" s="50"/>
      <c r="T268" s="116"/>
      <c r="U268" s="778"/>
      <c r="V268" s="50"/>
      <c r="W268" s="50">
        <f t="shared" si="21"/>
        <v>0</v>
      </c>
      <c r="X268" s="116"/>
      <c r="Y268" s="166">
        <f t="shared" si="20"/>
        <v>0</v>
      </c>
    </row>
    <row r="269" spans="1:25" s="42" customFormat="1" ht="19.5" customHeight="1">
      <c r="A269" s="49">
        <v>313</v>
      </c>
      <c r="B269" s="52" t="s">
        <v>134</v>
      </c>
      <c r="C269" s="53">
        <f>SUM(C270:C272)</f>
        <v>0</v>
      </c>
      <c r="D269" s="112">
        <f>SUM(D270:D272)</f>
        <v>0</v>
      </c>
      <c r="E269" s="714" t="e">
        <f>(F269/D269)*100</f>
        <v>#DIV/0!</v>
      </c>
      <c r="F269" s="719">
        <f>SUM(F270:F272)</f>
        <v>0</v>
      </c>
      <c r="G269" s="155">
        <f>SUM(G270:G272)</f>
        <v>0</v>
      </c>
      <c r="H269" s="714" t="e">
        <f>(I269/G269)*100</f>
        <v>#DIV/0!</v>
      </c>
      <c r="I269" s="731">
        <f>SUM(I270:I272)</f>
        <v>0</v>
      </c>
      <c r="J269" s="145">
        <f>SUM(J270:J272)</f>
        <v>0</v>
      </c>
      <c r="K269" s="714" t="e">
        <f>(L269/J269)*100</f>
        <v>#DIV/0!</v>
      </c>
      <c r="L269" s="743">
        <f>SUM(L270:L272)</f>
        <v>0</v>
      </c>
      <c r="M269" s="125">
        <f>SUM(M270:M272)</f>
        <v>33000</v>
      </c>
      <c r="N269" s="714">
        <f>(O269/M269)*100</f>
        <v>123.77003030303031</v>
      </c>
      <c r="O269" s="755">
        <f>SUM(O270:O272)</f>
        <v>40844.11</v>
      </c>
      <c r="P269" s="135">
        <f>SUM(P270:P272)</f>
        <v>0</v>
      </c>
      <c r="Q269" s="714" t="e">
        <f>(R269/P269)*100</f>
        <v>#DIV/0!</v>
      </c>
      <c r="R269" s="767">
        <f>SUM(R270:R272)</f>
        <v>0</v>
      </c>
      <c r="S269" s="53">
        <f>SUM(S270:S272)</f>
        <v>0</v>
      </c>
      <c r="T269" s="714" t="e">
        <f>(U269/S269)*100</f>
        <v>#DIV/0!</v>
      </c>
      <c r="U269" s="779">
        <f>SUM(U270:U272)</f>
        <v>0</v>
      </c>
      <c r="V269" s="53">
        <f>SUM(V270:V272)</f>
        <v>0</v>
      </c>
      <c r="W269" s="50">
        <f t="shared" si="21"/>
        <v>33000</v>
      </c>
      <c r="X269" s="714">
        <f>(Y269/W269)*100</f>
        <v>123.77003030303031</v>
      </c>
      <c r="Y269" s="51">
        <f t="shared" si="20"/>
        <v>40844.11</v>
      </c>
    </row>
    <row r="270" spans="1:25" s="42" customFormat="1" ht="19.5" customHeight="1">
      <c r="A270" s="54">
        <v>3131</v>
      </c>
      <c r="B270" s="55" t="s">
        <v>135</v>
      </c>
      <c r="C270" s="53"/>
      <c r="D270" s="112"/>
      <c r="E270" s="112"/>
      <c r="F270" s="719"/>
      <c r="G270" s="155"/>
      <c r="H270" s="112"/>
      <c r="I270" s="731"/>
      <c r="J270" s="145"/>
      <c r="K270" s="112"/>
      <c r="L270" s="743"/>
      <c r="M270" s="125"/>
      <c r="N270" s="112"/>
      <c r="O270" s="755"/>
      <c r="P270" s="135"/>
      <c r="Q270" s="112"/>
      <c r="R270" s="767"/>
      <c r="S270" s="53"/>
      <c r="T270" s="112"/>
      <c r="U270" s="779"/>
      <c r="V270" s="53"/>
      <c r="W270" s="50">
        <f t="shared" si="21"/>
        <v>0</v>
      </c>
      <c r="X270" s="112"/>
      <c r="Y270" s="166">
        <f t="shared" si="20"/>
        <v>0</v>
      </c>
    </row>
    <row r="271" spans="1:25" ht="25.5">
      <c r="A271" s="54">
        <v>3132</v>
      </c>
      <c r="B271" s="55" t="s">
        <v>136</v>
      </c>
      <c r="C271" s="50"/>
      <c r="D271" s="116"/>
      <c r="E271" s="116"/>
      <c r="F271" s="718"/>
      <c r="G271" s="154"/>
      <c r="H271" s="116"/>
      <c r="I271" s="730"/>
      <c r="J271" s="144"/>
      <c r="K271" s="116"/>
      <c r="L271" s="742"/>
      <c r="M271" s="124">
        <v>28710</v>
      </c>
      <c r="N271" s="116"/>
      <c r="O271" s="754">
        <v>36807.28</v>
      </c>
      <c r="P271" s="134"/>
      <c r="Q271" s="116"/>
      <c r="R271" s="766"/>
      <c r="S271" s="50"/>
      <c r="T271" s="116"/>
      <c r="U271" s="778"/>
      <c r="V271" s="50"/>
      <c r="W271" s="50">
        <f t="shared" si="21"/>
        <v>28710</v>
      </c>
      <c r="X271" s="116"/>
      <c r="Y271" s="166">
        <f t="shared" si="20"/>
        <v>36807.28</v>
      </c>
    </row>
    <row r="272" spans="1:25" ht="25.5">
      <c r="A272" s="54">
        <v>3133</v>
      </c>
      <c r="B272" s="55" t="s">
        <v>137</v>
      </c>
      <c r="C272" s="50"/>
      <c r="D272" s="116"/>
      <c r="E272" s="116"/>
      <c r="F272" s="718"/>
      <c r="G272" s="154"/>
      <c r="H272" s="116"/>
      <c r="I272" s="730"/>
      <c r="J272" s="144"/>
      <c r="K272" s="116"/>
      <c r="L272" s="742"/>
      <c r="M272" s="124">
        <v>4290</v>
      </c>
      <c r="N272" s="116"/>
      <c r="O272" s="754">
        <v>4036.83</v>
      </c>
      <c r="P272" s="134"/>
      <c r="Q272" s="116"/>
      <c r="R272" s="766"/>
      <c r="S272" s="50"/>
      <c r="T272" s="116"/>
      <c r="U272" s="778"/>
      <c r="V272" s="50"/>
      <c r="W272" s="50">
        <f t="shared" si="21"/>
        <v>4290</v>
      </c>
      <c r="X272" s="116"/>
      <c r="Y272" s="166">
        <f t="shared" si="20"/>
        <v>4036.83</v>
      </c>
    </row>
    <row r="273" spans="1:25" s="42" customFormat="1" ht="24.75" customHeight="1">
      <c r="A273" s="49">
        <v>32</v>
      </c>
      <c r="B273" s="52" t="s">
        <v>33</v>
      </c>
      <c r="C273" s="53">
        <f>SUM(C274+C279+C287+C297+C299)</f>
        <v>0</v>
      </c>
      <c r="D273" s="112">
        <f>SUM(D274+D279+D287+D297+D299)</f>
        <v>0</v>
      </c>
      <c r="E273" s="112"/>
      <c r="F273" s="719">
        <f>SUM(F274+F279+F287+F297+F299)</f>
        <v>0</v>
      </c>
      <c r="G273" s="155">
        <f>SUM(G274+G279+G287+G297+G299)</f>
        <v>0</v>
      </c>
      <c r="H273" s="112"/>
      <c r="I273" s="731">
        <f>SUM(I274+I279+I287+I297+I299)</f>
        <v>0</v>
      </c>
      <c r="J273" s="145">
        <f>SUM(J274+J279+J287+J297+J299)</f>
        <v>0</v>
      </c>
      <c r="K273" s="112"/>
      <c r="L273" s="743">
        <f>SUM(L274+L279+L287+L297+L299)</f>
        <v>0</v>
      </c>
      <c r="M273" s="125">
        <f>SUM(M274+M279+M287+M297+M299)</f>
        <v>22000</v>
      </c>
      <c r="N273" s="112"/>
      <c r="O273" s="755">
        <f>SUM(O274+O279+O287+O297+O299)</f>
        <v>17917.86</v>
      </c>
      <c r="P273" s="135">
        <f>SUM(P274+P279+P287+P297+P299)</f>
        <v>0</v>
      </c>
      <c r="Q273" s="112"/>
      <c r="R273" s="767">
        <f>SUM(R274+R279+R287+R297+R299)</f>
        <v>0</v>
      </c>
      <c r="S273" s="53">
        <f>SUM(S274+S279+S287+S297+S299)</f>
        <v>0</v>
      </c>
      <c r="T273" s="112"/>
      <c r="U273" s="779">
        <f>SUM(U274+U279+U287+U297+U299)</f>
        <v>0</v>
      </c>
      <c r="V273" s="53">
        <f>SUM(V274+V279+V287+V297+V299)</f>
        <v>0</v>
      </c>
      <c r="W273" s="50">
        <f t="shared" si="21"/>
        <v>22000</v>
      </c>
      <c r="X273" s="112"/>
      <c r="Y273" s="166">
        <f t="shared" si="20"/>
        <v>17917.86</v>
      </c>
    </row>
    <row r="274" spans="1:25" s="42" customFormat="1" ht="24.75" customHeight="1">
      <c r="A274" s="49">
        <v>321</v>
      </c>
      <c r="B274" s="52" t="s">
        <v>34</v>
      </c>
      <c r="C274" s="53">
        <f>SUM(C275:C278)</f>
        <v>0</v>
      </c>
      <c r="D274" s="112">
        <f>SUM(D275:D278)</f>
        <v>0</v>
      </c>
      <c r="E274" s="714" t="e">
        <f>(F274/D274)*100</f>
        <v>#DIV/0!</v>
      </c>
      <c r="F274" s="719">
        <f>SUM(F275:F278)</f>
        <v>0</v>
      </c>
      <c r="G274" s="155">
        <f>SUM(G275:G278)</f>
        <v>0</v>
      </c>
      <c r="H274" s="714" t="e">
        <f>(I274/G274)*100</f>
        <v>#DIV/0!</v>
      </c>
      <c r="I274" s="731">
        <f>SUM(I275:I278)</f>
        <v>0</v>
      </c>
      <c r="J274" s="145">
        <f>SUM(J275:J278)</f>
        <v>0</v>
      </c>
      <c r="K274" s="714" t="e">
        <f>(L274/J274)*100</f>
        <v>#DIV/0!</v>
      </c>
      <c r="L274" s="743">
        <f>SUM(L275:L278)</f>
        <v>0</v>
      </c>
      <c r="M274" s="125">
        <f>SUM(M275:M278)</f>
        <v>22000</v>
      </c>
      <c r="N274" s="714">
        <f>(O274/M274)*100</f>
        <v>81.44481818181818</v>
      </c>
      <c r="O274" s="755">
        <f>SUM(O275:O278)</f>
        <v>17917.86</v>
      </c>
      <c r="P274" s="135">
        <f>SUM(P275:P278)</f>
        <v>0</v>
      </c>
      <c r="Q274" s="714" t="e">
        <f>(R274/P274)*100</f>
        <v>#DIV/0!</v>
      </c>
      <c r="R274" s="767">
        <f>SUM(R275:R278)</f>
        <v>0</v>
      </c>
      <c r="S274" s="53">
        <f>SUM(S275:S278)</f>
        <v>0</v>
      </c>
      <c r="T274" s="714" t="e">
        <f>(U274/S274)*100</f>
        <v>#DIV/0!</v>
      </c>
      <c r="U274" s="779">
        <f>SUM(U275:U278)</f>
        <v>0</v>
      </c>
      <c r="V274" s="53">
        <f>SUM(V275:V278)</f>
        <v>0</v>
      </c>
      <c r="W274" s="50">
        <f t="shared" si="21"/>
        <v>22000</v>
      </c>
      <c r="X274" s="714">
        <f>(Y274/W274)*100</f>
        <v>81.44481818181818</v>
      </c>
      <c r="Y274" s="51">
        <f t="shared" si="20"/>
        <v>17917.86</v>
      </c>
    </row>
    <row r="275" spans="1:25" ht="24.75" customHeight="1">
      <c r="A275" s="54">
        <v>3211</v>
      </c>
      <c r="B275" s="55" t="s">
        <v>35</v>
      </c>
      <c r="C275" s="50"/>
      <c r="D275" s="116"/>
      <c r="E275" s="116"/>
      <c r="F275" s="718"/>
      <c r="G275" s="154"/>
      <c r="H275" s="116"/>
      <c r="I275" s="730"/>
      <c r="J275" s="144"/>
      <c r="K275" s="116"/>
      <c r="L275" s="742"/>
      <c r="M275" s="124"/>
      <c r="N275" s="116"/>
      <c r="O275" s="754"/>
      <c r="P275" s="134"/>
      <c r="Q275" s="116"/>
      <c r="R275" s="766"/>
      <c r="S275" s="50"/>
      <c r="T275" s="116"/>
      <c r="U275" s="778"/>
      <c r="V275" s="50"/>
      <c r="W275" s="50">
        <f t="shared" si="21"/>
        <v>0</v>
      </c>
      <c r="X275" s="116"/>
      <c r="Y275" s="166">
        <f t="shared" si="20"/>
        <v>0</v>
      </c>
    </row>
    <row r="276" spans="1:25" ht="24.75" customHeight="1">
      <c r="A276" s="54">
        <v>3212</v>
      </c>
      <c r="B276" s="55" t="s">
        <v>36</v>
      </c>
      <c r="C276" s="50"/>
      <c r="D276" s="116"/>
      <c r="E276" s="116"/>
      <c r="F276" s="718"/>
      <c r="G276" s="154"/>
      <c r="H276" s="116"/>
      <c r="I276" s="730"/>
      <c r="J276" s="144"/>
      <c r="K276" s="116"/>
      <c r="L276" s="742"/>
      <c r="M276" s="124">
        <v>22000</v>
      </c>
      <c r="N276" s="116"/>
      <c r="O276" s="754">
        <v>17917.86</v>
      </c>
      <c r="P276" s="134"/>
      <c r="Q276" s="116"/>
      <c r="R276" s="766"/>
      <c r="S276" s="50"/>
      <c r="T276" s="116"/>
      <c r="U276" s="778"/>
      <c r="V276" s="50"/>
      <c r="W276" s="50">
        <f t="shared" si="21"/>
        <v>22000</v>
      </c>
      <c r="X276" s="116"/>
      <c r="Y276" s="166">
        <f t="shared" si="20"/>
        <v>17917.86</v>
      </c>
    </row>
    <row r="277" spans="1:25" ht="24.75" customHeight="1">
      <c r="A277" s="54">
        <v>3213</v>
      </c>
      <c r="B277" s="55" t="s">
        <v>37</v>
      </c>
      <c r="C277" s="50"/>
      <c r="D277" s="116"/>
      <c r="E277" s="116"/>
      <c r="F277" s="718"/>
      <c r="G277" s="154"/>
      <c r="H277" s="116"/>
      <c r="I277" s="730"/>
      <c r="J277" s="144"/>
      <c r="K277" s="116"/>
      <c r="L277" s="742"/>
      <c r="M277" s="124"/>
      <c r="N277" s="116"/>
      <c r="O277" s="754"/>
      <c r="P277" s="134"/>
      <c r="Q277" s="116"/>
      <c r="R277" s="766"/>
      <c r="S277" s="50"/>
      <c r="T277" s="116"/>
      <c r="U277" s="778"/>
      <c r="V277" s="50"/>
      <c r="W277" s="50">
        <f t="shared" si="21"/>
        <v>0</v>
      </c>
      <c r="X277" s="116"/>
      <c r="Y277" s="166">
        <f t="shared" si="20"/>
        <v>0</v>
      </c>
    </row>
    <row r="278" spans="1:25" ht="24.75" customHeight="1">
      <c r="A278" s="54">
        <v>3214</v>
      </c>
      <c r="B278" s="55" t="s">
        <v>38</v>
      </c>
      <c r="C278" s="50"/>
      <c r="D278" s="116"/>
      <c r="E278" s="116"/>
      <c r="F278" s="718"/>
      <c r="G278" s="154"/>
      <c r="H278" s="116"/>
      <c r="I278" s="730"/>
      <c r="J278" s="144"/>
      <c r="K278" s="116"/>
      <c r="L278" s="742"/>
      <c r="M278" s="124"/>
      <c r="N278" s="116"/>
      <c r="O278" s="754"/>
      <c r="P278" s="134"/>
      <c r="Q278" s="116"/>
      <c r="R278" s="766"/>
      <c r="S278" s="50"/>
      <c r="T278" s="116"/>
      <c r="U278" s="778"/>
      <c r="V278" s="50"/>
      <c r="W278" s="50">
        <f t="shared" si="21"/>
        <v>0</v>
      </c>
      <c r="X278" s="116"/>
      <c r="Y278" s="166">
        <f t="shared" si="20"/>
        <v>0</v>
      </c>
    </row>
    <row r="279" spans="1:25" s="42" customFormat="1" ht="24.75" customHeight="1">
      <c r="A279" s="49">
        <v>322</v>
      </c>
      <c r="B279" s="52" t="s">
        <v>39</v>
      </c>
      <c r="C279" s="53">
        <f>SUM(C280:C286)</f>
        <v>0</v>
      </c>
      <c r="D279" s="112">
        <f>SUM(D280:D286)</f>
        <v>0</v>
      </c>
      <c r="E279" s="714" t="e">
        <f>(F279/D279)*100</f>
        <v>#DIV/0!</v>
      </c>
      <c r="F279" s="719">
        <f>SUM(F280:F286)</f>
        <v>0</v>
      </c>
      <c r="G279" s="155">
        <f>SUM(G280:G286)</f>
        <v>0</v>
      </c>
      <c r="H279" s="714" t="e">
        <f>(I279/G279)*100</f>
        <v>#DIV/0!</v>
      </c>
      <c r="I279" s="731">
        <f>SUM(I280:I286)</f>
        <v>0</v>
      </c>
      <c r="J279" s="145">
        <f>SUM(J280:J286)</f>
        <v>0</v>
      </c>
      <c r="K279" s="714" t="e">
        <f>(L279/J279)*100</f>
        <v>#DIV/0!</v>
      </c>
      <c r="L279" s="743">
        <f>SUM(L280:L286)</f>
        <v>0</v>
      </c>
      <c r="M279" s="125">
        <f>SUM(M280:M286)</f>
        <v>0</v>
      </c>
      <c r="N279" s="714" t="e">
        <f>(O279/M279)*100</f>
        <v>#DIV/0!</v>
      </c>
      <c r="O279" s="755">
        <f>SUM(O280:O286)</f>
        <v>0</v>
      </c>
      <c r="P279" s="135">
        <f>SUM(P280:P286)</f>
        <v>0</v>
      </c>
      <c r="Q279" s="714" t="e">
        <f>(R279/P279)*100</f>
        <v>#DIV/0!</v>
      </c>
      <c r="R279" s="767">
        <f>SUM(R280:R286)</f>
        <v>0</v>
      </c>
      <c r="S279" s="53">
        <f>SUM(S280:S286)</f>
        <v>0</v>
      </c>
      <c r="T279" s="714" t="e">
        <f>(U279/S279)*100</f>
        <v>#DIV/0!</v>
      </c>
      <c r="U279" s="779">
        <f>SUM(U280:U286)</f>
        <v>0</v>
      </c>
      <c r="V279" s="53">
        <f>SUM(V280:V286)</f>
        <v>0</v>
      </c>
      <c r="W279" s="50">
        <f t="shared" si="21"/>
        <v>0</v>
      </c>
      <c r="X279" s="714" t="e">
        <f>(Y279/W279)*100</f>
        <v>#DIV/0!</v>
      </c>
      <c r="Y279" s="51">
        <f t="shared" si="20"/>
        <v>0</v>
      </c>
    </row>
    <row r="280" spans="1:25" ht="24.75" customHeight="1">
      <c r="A280" s="54">
        <v>3221</v>
      </c>
      <c r="B280" s="55" t="s">
        <v>40</v>
      </c>
      <c r="C280" s="50"/>
      <c r="D280" s="116"/>
      <c r="E280" s="116"/>
      <c r="F280" s="718"/>
      <c r="G280" s="154"/>
      <c r="H280" s="116"/>
      <c r="I280" s="730"/>
      <c r="J280" s="144"/>
      <c r="K280" s="116"/>
      <c r="L280" s="742"/>
      <c r="M280" s="124"/>
      <c r="N280" s="116"/>
      <c r="O280" s="754"/>
      <c r="P280" s="134"/>
      <c r="Q280" s="116"/>
      <c r="R280" s="766"/>
      <c r="S280" s="50"/>
      <c r="T280" s="116"/>
      <c r="U280" s="778"/>
      <c r="V280" s="50"/>
      <c r="W280" s="50">
        <f t="shared" si="21"/>
        <v>0</v>
      </c>
      <c r="X280" s="116"/>
      <c r="Y280" s="166">
        <f t="shared" si="20"/>
        <v>0</v>
      </c>
    </row>
    <row r="281" spans="1:25" ht="24.75" customHeight="1">
      <c r="A281" s="54">
        <v>3222</v>
      </c>
      <c r="B281" s="55" t="s">
        <v>41</v>
      </c>
      <c r="C281" s="50"/>
      <c r="D281" s="116"/>
      <c r="E281" s="116"/>
      <c r="F281" s="718"/>
      <c r="G281" s="154"/>
      <c r="H281" s="116"/>
      <c r="I281" s="730"/>
      <c r="J281" s="144"/>
      <c r="K281" s="116"/>
      <c r="L281" s="742"/>
      <c r="M281" s="124"/>
      <c r="N281" s="116"/>
      <c r="O281" s="754"/>
      <c r="P281" s="134"/>
      <c r="Q281" s="116"/>
      <c r="R281" s="766"/>
      <c r="S281" s="50"/>
      <c r="T281" s="116"/>
      <c r="U281" s="778"/>
      <c r="V281" s="50"/>
      <c r="W281" s="50">
        <f t="shared" si="21"/>
        <v>0</v>
      </c>
      <c r="X281" s="116"/>
      <c r="Y281" s="166">
        <f t="shared" si="20"/>
        <v>0</v>
      </c>
    </row>
    <row r="282" spans="1:25" ht="24.75" customHeight="1">
      <c r="A282" s="54">
        <v>3223</v>
      </c>
      <c r="B282" s="55" t="s">
        <v>42</v>
      </c>
      <c r="C282" s="50"/>
      <c r="D282" s="116"/>
      <c r="E282" s="116"/>
      <c r="F282" s="718"/>
      <c r="G282" s="154"/>
      <c r="H282" s="116"/>
      <c r="I282" s="730"/>
      <c r="J282" s="144"/>
      <c r="K282" s="116"/>
      <c r="L282" s="742"/>
      <c r="M282" s="124"/>
      <c r="N282" s="116"/>
      <c r="O282" s="754"/>
      <c r="P282" s="134"/>
      <c r="Q282" s="116"/>
      <c r="R282" s="766"/>
      <c r="S282" s="50"/>
      <c r="T282" s="116"/>
      <c r="U282" s="778"/>
      <c r="V282" s="50"/>
      <c r="W282" s="50">
        <f t="shared" si="21"/>
        <v>0</v>
      </c>
      <c r="X282" s="116"/>
      <c r="Y282" s="166">
        <f t="shared" si="20"/>
        <v>0</v>
      </c>
    </row>
    <row r="283" spans="1:25" ht="25.5">
      <c r="A283" s="54">
        <v>3224</v>
      </c>
      <c r="B283" s="55" t="s">
        <v>43</v>
      </c>
      <c r="C283" s="50"/>
      <c r="D283" s="116"/>
      <c r="E283" s="116"/>
      <c r="F283" s="718"/>
      <c r="G283" s="154"/>
      <c r="H283" s="116"/>
      <c r="I283" s="730"/>
      <c r="J283" s="144"/>
      <c r="K283" s="116"/>
      <c r="L283" s="742"/>
      <c r="M283" s="124"/>
      <c r="N283" s="116"/>
      <c r="O283" s="754"/>
      <c r="P283" s="134"/>
      <c r="Q283" s="116"/>
      <c r="R283" s="766"/>
      <c r="S283" s="50"/>
      <c r="T283" s="116"/>
      <c r="U283" s="778"/>
      <c r="V283" s="50"/>
      <c r="W283" s="50">
        <f t="shared" si="21"/>
        <v>0</v>
      </c>
      <c r="X283" s="116"/>
      <c r="Y283" s="166">
        <f t="shared" si="20"/>
        <v>0</v>
      </c>
    </row>
    <row r="284" spans="1:25" ht="19.5" customHeight="1">
      <c r="A284" s="54">
        <v>3225</v>
      </c>
      <c r="B284" s="55" t="s">
        <v>44</v>
      </c>
      <c r="C284" s="50"/>
      <c r="D284" s="116"/>
      <c r="E284" s="116"/>
      <c r="F284" s="718"/>
      <c r="G284" s="154"/>
      <c r="H284" s="116"/>
      <c r="I284" s="730"/>
      <c r="J284" s="144"/>
      <c r="K284" s="116"/>
      <c r="L284" s="742"/>
      <c r="M284" s="124"/>
      <c r="N284" s="116"/>
      <c r="O284" s="754"/>
      <c r="P284" s="134"/>
      <c r="Q284" s="116"/>
      <c r="R284" s="766"/>
      <c r="S284" s="50"/>
      <c r="T284" s="116"/>
      <c r="U284" s="778"/>
      <c r="V284" s="50"/>
      <c r="W284" s="50">
        <f t="shared" si="21"/>
        <v>0</v>
      </c>
      <c r="X284" s="116"/>
      <c r="Y284" s="166">
        <f t="shared" si="20"/>
        <v>0</v>
      </c>
    </row>
    <row r="285" spans="1:25" ht="19.5" customHeight="1">
      <c r="A285" s="54">
        <v>3226</v>
      </c>
      <c r="B285" s="55" t="s">
        <v>45</v>
      </c>
      <c r="C285" s="50"/>
      <c r="D285" s="116"/>
      <c r="E285" s="116"/>
      <c r="F285" s="718"/>
      <c r="G285" s="154"/>
      <c r="H285" s="116"/>
      <c r="I285" s="730"/>
      <c r="J285" s="144"/>
      <c r="K285" s="116"/>
      <c r="L285" s="742"/>
      <c r="M285" s="124"/>
      <c r="N285" s="116"/>
      <c r="O285" s="754"/>
      <c r="P285" s="134"/>
      <c r="Q285" s="116"/>
      <c r="R285" s="766"/>
      <c r="S285" s="50"/>
      <c r="T285" s="116"/>
      <c r="U285" s="778"/>
      <c r="V285" s="50"/>
      <c r="W285" s="50">
        <f t="shared" si="21"/>
        <v>0</v>
      </c>
      <c r="X285" s="116"/>
      <c r="Y285" s="166">
        <f t="shared" si="20"/>
        <v>0</v>
      </c>
    </row>
    <row r="286" spans="1:25" ht="19.5" customHeight="1">
      <c r="A286" s="54">
        <v>3227</v>
      </c>
      <c r="B286" s="55" t="s">
        <v>46</v>
      </c>
      <c r="C286" s="50"/>
      <c r="D286" s="116"/>
      <c r="E286" s="116"/>
      <c r="F286" s="718"/>
      <c r="G286" s="154"/>
      <c r="H286" s="116"/>
      <c r="I286" s="730"/>
      <c r="J286" s="144"/>
      <c r="K286" s="116"/>
      <c r="L286" s="742"/>
      <c r="M286" s="124"/>
      <c r="N286" s="116"/>
      <c r="O286" s="754"/>
      <c r="P286" s="134"/>
      <c r="Q286" s="116"/>
      <c r="R286" s="766"/>
      <c r="S286" s="50"/>
      <c r="T286" s="116"/>
      <c r="U286" s="778"/>
      <c r="V286" s="50"/>
      <c r="W286" s="50">
        <f t="shared" si="21"/>
        <v>0</v>
      </c>
      <c r="X286" s="116"/>
      <c r="Y286" s="166">
        <f t="shared" si="20"/>
        <v>0</v>
      </c>
    </row>
    <row r="287" spans="1:25" s="42" customFormat="1" ht="19.5" customHeight="1">
      <c r="A287" s="49">
        <v>323</v>
      </c>
      <c r="B287" s="52" t="s">
        <v>47</v>
      </c>
      <c r="C287" s="53">
        <f>SUM(C288:C296)</f>
        <v>0</v>
      </c>
      <c r="D287" s="112">
        <f>SUM(D288:D296)</f>
        <v>0</v>
      </c>
      <c r="E287" s="714" t="e">
        <f>(F287/D287)*100</f>
        <v>#DIV/0!</v>
      </c>
      <c r="F287" s="719">
        <f>SUM(F288:F296)</f>
        <v>0</v>
      </c>
      <c r="G287" s="155">
        <f>SUM(G288:G296)</f>
        <v>0</v>
      </c>
      <c r="H287" s="714" t="e">
        <f>(I287/G287)*100</f>
        <v>#DIV/0!</v>
      </c>
      <c r="I287" s="731">
        <f>SUM(I288:I296)</f>
        <v>0</v>
      </c>
      <c r="J287" s="145">
        <f>SUM(J288:J296)</f>
        <v>0</v>
      </c>
      <c r="K287" s="714" t="e">
        <f>(L287/J287)*100</f>
        <v>#DIV/0!</v>
      </c>
      <c r="L287" s="743">
        <f>SUM(L288:L296)</f>
        <v>0</v>
      </c>
      <c r="M287" s="125">
        <f>SUM(M288:M296)</f>
        <v>0</v>
      </c>
      <c r="N287" s="714" t="e">
        <f>(O287/M287)*100</f>
        <v>#DIV/0!</v>
      </c>
      <c r="O287" s="755">
        <f>SUM(O288:O296)</f>
        <v>0</v>
      </c>
      <c r="P287" s="135">
        <f>SUM(P288:P296)</f>
        <v>0</v>
      </c>
      <c r="Q287" s="714" t="e">
        <f>(R287/P287)*100</f>
        <v>#DIV/0!</v>
      </c>
      <c r="R287" s="767">
        <f>SUM(R288:R296)</f>
        <v>0</v>
      </c>
      <c r="S287" s="53">
        <f>SUM(S288:S296)</f>
        <v>0</v>
      </c>
      <c r="T287" s="714" t="e">
        <f>(U287/S287)*100</f>
        <v>#DIV/0!</v>
      </c>
      <c r="U287" s="779">
        <f>SUM(U288:U296)</f>
        <v>0</v>
      </c>
      <c r="V287" s="53">
        <f>SUM(V288:V296)</f>
        <v>0</v>
      </c>
      <c r="W287" s="50">
        <f t="shared" si="21"/>
        <v>0</v>
      </c>
      <c r="X287" s="714" t="e">
        <f>(Y287/W287)*100</f>
        <v>#DIV/0!</v>
      </c>
      <c r="Y287" s="51">
        <f t="shared" si="20"/>
        <v>0</v>
      </c>
    </row>
    <row r="288" spans="1:25" ht="19.5" customHeight="1">
      <c r="A288" s="54">
        <v>3231</v>
      </c>
      <c r="B288" s="55" t="s">
        <v>48</v>
      </c>
      <c r="C288" s="50"/>
      <c r="D288" s="116"/>
      <c r="E288" s="116"/>
      <c r="F288" s="718"/>
      <c r="G288" s="154"/>
      <c r="H288" s="116"/>
      <c r="I288" s="730"/>
      <c r="J288" s="144"/>
      <c r="K288" s="116"/>
      <c r="L288" s="742"/>
      <c r="M288" s="124"/>
      <c r="N288" s="116"/>
      <c r="O288" s="754"/>
      <c r="P288" s="134"/>
      <c r="Q288" s="116"/>
      <c r="R288" s="766"/>
      <c r="S288" s="50"/>
      <c r="T288" s="116"/>
      <c r="U288" s="778"/>
      <c r="V288" s="50"/>
      <c r="W288" s="50">
        <f t="shared" si="21"/>
        <v>0</v>
      </c>
      <c r="X288" s="116"/>
      <c r="Y288" s="166">
        <f t="shared" si="20"/>
        <v>0</v>
      </c>
    </row>
    <row r="289" spans="1:25" ht="19.5" customHeight="1">
      <c r="A289" s="54">
        <v>3232</v>
      </c>
      <c r="B289" s="55" t="s">
        <v>49</v>
      </c>
      <c r="C289" s="50"/>
      <c r="D289" s="116"/>
      <c r="E289" s="116"/>
      <c r="F289" s="718"/>
      <c r="G289" s="154"/>
      <c r="H289" s="116"/>
      <c r="I289" s="730"/>
      <c r="J289" s="144"/>
      <c r="K289" s="116"/>
      <c r="L289" s="742"/>
      <c r="M289" s="124"/>
      <c r="N289" s="116"/>
      <c r="O289" s="754"/>
      <c r="P289" s="134"/>
      <c r="Q289" s="116"/>
      <c r="R289" s="766"/>
      <c r="S289" s="50"/>
      <c r="T289" s="116"/>
      <c r="U289" s="778"/>
      <c r="V289" s="50"/>
      <c r="W289" s="50">
        <f t="shared" si="21"/>
        <v>0</v>
      </c>
      <c r="X289" s="116"/>
      <c r="Y289" s="166">
        <f t="shared" si="20"/>
        <v>0</v>
      </c>
    </row>
    <row r="290" spans="1:25" ht="19.5" customHeight="1">
      <c r="A290" s="54">
        <v>3233</v>
      </c>
      <c r="B290" s="55" t="s">
        <v>50</v>
      </c>
      <c r="C290" s="50"/>
      <c r="D290" s="116"/>
      <c r="E290" s="116"/>
      <c r="F290" s="718"/>
      <c r="G290" s="154"/>
      <c r="H290" s="116"/>
      <c r="I290" s="730"/>
      <c r="J290" s="144"/>
      <c r="K290" s="116"/>
      <c r="L290" s="742"/>
      <c r="M290" s="124"/>
      <c r="N290" s="116"/>
      <c r="O290" s="754"/>
      <c r="P290" s="134"/>
      <c r="Q290" s="116"/>
      <c r="R290" s="766"/>
      <c r="S290" s="50"/>
      <c r="T290" s="116"/>
      <c r="U290" s="778"/>
      <c r="V290" s="50"/>
      <c r="W290" s="50">
        <f t="shared" si="21"/>
        <v>0</v>
      </c>
      <c r="X290" s="116"/>
      <c r="Y290" s="166">
        <f t="shared" si="20"/>
        <v>0</v>
      </c>
    </row>
    <row r="291" spans="1:25" ht="19.5" customHeight="1">
      <c r="A291" s="54">
        <v>3234</v>
      </c>
      <c r="B291" s="55" t="s">
        <v>51</v>
      </c>
      <c r="C291" s="50"/>
      <c r="D291" s="116"/>
      <c r="E291" s="116"/>
      <c r="F291" s="718"/>
      <c r="G291" s="154"/>
      <c r="H291" s="116"/>
      <c r="I291" s="730"/>
      <c r="J291" s="144"/>
      <c r="K291" s="116"/>
      <c r="L291" s="742"/>
      <c r="M291" s="124"/>
      <c r="N291" s="116"/>
      <c r="O291" s="754"/>
      <c r="P291" s="134"/>
      <c r="Q291" s="116"/>
      <c r="R291" s="766"/>
      <c r="S291" s="50"/>
      <c r="T291" s="116"/>
      <c r="U291" s="778"/>
      <c r="V291" s="50"/>
      <c r="W291" s="50">
        <f t="shared" si="21"/>
        <v>0</v>
      </c>
      <c r="X291" s="116"/>
      <c r="Y291" s="166">
        <f t="shared" si="20"/>
        <v>0</v>
      </c>
    </row>
    <row r="292" spans="1:25" ht="19.5" customHeight="1">
      <c r="A292" s="54">
        <v>3235</v>
      </c>
      <c r="B292" s="55" t="s">
        <v>52</v>
      </c>
      <c r="C292" s="50"/>
      <c r="D292" s="116"/>
      <c r="E292" s="116"/>
      <c r="F292" s="718"/>
      <c r="G292" s="154"/>
      <c r="H292" s="116"/>
      <c r="I292" s="730"/>
      <c r="J292" s="144"/>
      <c r="K292" s="116"/>
      <c r="L292" s="742"/>
      <c r="M292" s="124"/>
      <c r="N292" s="116"/>
      <c r="O292" s="754"/>
      <c r="P292" s="134"/>
      <c r="Q292" s="116"/>
      <c r="R292" s="766"/>
      <c r="S292" s="50"/>
      <c r="T292" s="116"/>
      <c r="U292" s="778"/>
      <c r="V292" s="50"/>
      <c r="W292" s="50">
        <f t="shared" si="21"/>
        <v>0</v>
      </c>
      <c r="X292" s="116"/>
      <c r="Y292" s="166">
        <f t="shared" si="20"/>
        <v>0</v>
      </c>
    </row>
    <row r="293" spans="1:25" ht="19.5" customHeight="1">
      <c r="A293" s="54">
        <v>3236</v>
      </c>
      <c r="B293" s="55" t="s">
        <v>53</v>
      </c>
      <c r="C293" s="50"/>
      <c r="D293" s="116"/>
      <c r="E293" s="116"/>
      <c r="F293" s="718"/>
      <c r="G293" s="154"/>
      <c r="H293" s="116"/>
      <c r="I293" s="730"/>
      <c r="J293" s="144"/>
      <c r="K293" s="116"/>
      <c r="L293" s="742"/>
      <c r="M293" s="124"/>
      <c r="N293" s="116"/>
      <c r="O293" s="754"/>
      <c r="P293" s="134"/>
      <c r="Q293" s="116"/>
      <c r="R293" s="766"/>
      <c r="S293" s="50"/>
      <c r="T293" s="116"/>
      <c r="U293" s="778"/>
      <c r="V293" s="50"/>
      <c r="W293" s="50">
        <f t="shared" si="21"/>
        <v>0</v>
      </c>
      <c r="X293" s="116"/>
      <c r="Y293" s="166">
        <f t="shared" si="20"/>
        <v>0</v>
      </c>
    </row>
    <row r="294" spans="1:25" ht="19.5" customHeight="1">
      <c r="A294" s="54">
        <v>3237</v>
      </c>
      <c r="B294" s="55" t="s">
        <v>54</v>
      </c>
      <c r="C294" s="50"/>
      <c r="D294" s="116"/>
      <c r="E294" s="116"/>
      <c r="F294" s="718"/>
      <c r="G294" s="154"/>
      <c r="H294" s="116"/>
      <c r="I294" s="730"/>
      <c r="J294" s="144"/>
      <c r="K294" s="116"/>
      <c r="L294" s="742"/>
      <c r="M294" s="124"/>
      <c r="N294" s="116"/>
      <c r="O294" s="754"/>
      <c r="P294" s="134"/>
      <c r="Q294" s="116"/>
      <c r="R294" s="766"/>
      <c r="S294" s="50"/>
      <c r="T294" s="116"/>
      <c r="U294" s="778"/>
      <c r="V294" s="50"/>
      <c r="W294" s="50">
        <f t="shared" si="21"/>
        <v>0</v>
      </c>
      <c r="X294" s="116"/>
      <c r="Y294" s="166">
        <f t="shared" si="20"/>
        <v>0</v>
      </c>
    </row>
    <row r="295" spans="1:25" ht="19.5" customHeight="1">
      <c r="A295" s="54">
        <v>3238</v>
      </c>
      <c r="B295" s="55" t="s">
        <v>55</v>
      </c>
      <c r="C295" s="50"/>
      <c r="D295" s="116"/>
      <c r="E295" s="116"/>
      <c r="F295" s="718"/>
      <c r="G295" s="154"/>
      <c r="H295" s="116"/>
      <c r="I295" s="730"/>
      <c r="J295" s="144"/>
      <c r="K295" s="116"/>
      <c r="L295" s="742"/>
      <c r="M295" s="124"/>
      <c r="N295" s="116"/>
      <c r="O295" s="754"/>
      <c r="P295" s="134"/>
      <c r="Q295" s="116"/>
      <c r="R295" s="766"/>
      <c r="S295" s="50"/>
      <c r="T295" s="116"/>
      <c r="U295" s="778"/>
      <c r="V295" s="50"/>
      <c r="W295" s="50">
        <f t="shared" si="21"/>
        <v>0</v>
      </c>
      <c r="X295" s="116"/>
      <c r="Y295" s="166">
        <f t="shared" si="20"/>
        <v>0</v>
      </c>
    </row>
    <row r="296" spans="1:25" ht="19.5" customHeight="1">
      <c r="A296" s="54">
        <v>3239</v>
      </c>
      <c r="B296" s="55" t="s">
        <v>56</v>
      </c>
      <c r="C296" s="50"/>
      <c r="D296" s="116"/>
      <c r="E296" s="116"/>
      <c r="F296" s="718"/>
      <c r="G296" s="154"/>
      <c r="H296" s="116"/>
      <c r="I296" s="730"/>
      <c r="J296" s="144"/>
      <c r="K296" s="116"/>
      <c r="L296" s="742"/>
      <c r="M296" s="124"/>
      <c r="N296" s="116"/>
      <c r="O296" s="754"/>
      <c r="P296" s="134"/>
      <c r="Q296" s="116"/>
      <c r="R296" s="766"/>
      <c r="S296" s="50"/>
      <c r="T296" s="116"/>
      <c r="U296" s="778"/>
      <c r="V296" s="50"/>
      <c r="W296" s="50">
        <f t="shared" si="21"/>
        <v>0</v>
      </c>
      <c r="X296" s="116"/>
      <c r="Y296" s="166">
        <f t="shared" si="20"/>
        <v>0</v>
      </c>
    </row>
    <row r="297" spans="1:25" s="42" customFormat="1" ht="24" customHeight="1">
      <c r="A297" s="49">
        <v>324</v>
      </c>
      <c r="B297" s="52" t="s">
        <v>57</v>
      </c>
      <c r="C297" s="53">
        <f>SUM(C298)</f>
        <v>0</v>
      </c>
      <c r="D297" s="112">
        <f aca="true" t="shared" si="23" ref="D297:V297">SUM(D298)</f>
        <v>0</v>
      </c>
      <c r="E297" s="714" t="e">
        <f>(F297/D297)*100</f>
        <v>#DIV/0!</v>
      </c>
      <c r="F297" s="719">
        <f t="shared" si="23"/>
        <v>0</v>
      </c>
      <c r="G297" s="155">
        <f t="shared" si="23"/>
        <v>0</v>
      </c>
      <c r="H297" s="714" t="e">
        <f>(I297/G297)*100</f>
        <v>#DIV/0!</v>
      </c>
      <c r="I297" s="731">
        <f t="shared" si="23"/>
        <v>0</v>
      </c>
      <c r="J297" s="145">
        <f t="shared" si="23"/>
        <v>0</v>
      </c>
      <c r="K297" s="714" t="e">
        <f>(L297/J297)*100</f>
        <v>#DIV/0!</v>
      </c>
      <c r="L297" s="743">
        <f t="shared" si="23"/>
        <v>0</v>
      </c>
      <c r="M297" s="125">
        <f t="shared" si="23"/>
        <v>0</v>
      </c>
      <c r="N297" s="714" t="e">
        <f>(O297/M297)*100</f>
        <v>#DIV/0!</v>
      </c>
      <c r="O297" s="755">
        <f t="shared" si="23"/>
        <v>0</v>
      </c>
      <c r="P297" s="135">
        <f t="shared" si="23"/>
        <v>0</v>
      </c>
      <c r="Q297" s="714" t="e">
        <f>(R297/P297)*100</f>
        <v>#DIV/0!</v>
      </c>
      <c r="R297" s="767">
        <f t="shared" si="23"/>
        <v>0</v>
      </c>
      <c r="S297" s="53">
        <f t="shared" si="23"/>
        <v>0</v>
      </c>
      <c r="T297" s="714" t="e">
        <f>(U297/S297)*100</f>
        <v>#DIV/0!</v>
      </c>
      <c r="U297" s="779">
        <f t="shared" si="23"/>
        <v>0</v>
      </c>
      <c r="V297" s="53">
        <f t="shared" si="23"/>
        <v>0</v>
      </c>
      <c r="W297" s="50">
        <f t="shared" si="21"/>
        <v>0</v>
      </c>
      <c r="X297" s="714" t="e">
        <f>(Y297/W297)*100</f>
        <v>#DIV/0!</v>
      </c>
      <c r="Y297" s="51">
        <f t="shared" si="20"/>
        <v>0</v>
      </c>
    </row>
    <row r="298" spans="1:25" ht="24" customHeight="1">
      <c r="A298" s="54">
        <v>3241</v>
      </c>
      <c r="B298" s="55" t="s">
        <v>57</v>
      </c>
      <c r="C298" s="50"/>
      <c r="D298" s="116"/>
      <c r="E298" s="116"/>
      <c r="F298" s="718"/>
      <c r="G298" s="154"/>
      <c r="H298" s="116"/>
      <c r="I298" s="730"/>
      <c r="J298" s="144"/>
      <c r="K298" s="116"/>
      <c r="L298" s="742"/>
      <c r="M298" s="124"/>
      <c r="N298" s="116"/>
      <c r="O298" s="754"/>
      <c r="P298" s="134"/>
      <c r="Q298" s="116"/>
      <c r="R298" s="766"/>
      <c r="S298" s="50"/>
      <c r="T298" s="116"/>
      <c r="U298" s="778"/>
      <c r="V298" s="50"/>
      <c r="W298" s="50">
        <f t="shared" si="21"/>
        <v>0</v>
      </c>
      <c r="X298" s="116"/>
      <c r="Y298" s="166">
        <f t="shared" si="20"/>
        <v>0</v>
      </c>
    </row>
    <row r="299" spans="1:25" s="42" customFormat="1" ht="19.5" customHeight="1">
      <c r="A299" s="49">
        <v>329</v>
      </c>
      <c r="B299" s="52" t="s">
        <v>58</v>
      </c>
      <c r="C299" s="53">
        <f>SUM(C300:C306)</f>
        <v>0</v>
      </c>
      <c r="D299" s="112">
        <f>SUM(D300:D306)</f>
        <v>0</v>
      </c>
      <c r="E299" s="714" t="e">
        <f>(F299/D299)*100</f>
        <v>#DIV/0!</v>
      </c>
      <c r="F299" s="719">
        <f>SUM(F300:F306)</f>
        <v>0</v>
      </c>
      <c r="G299" s="155">
        <f>SUM(G300:G306)</f>
        <v>0</v>
      </c>
      <c r="H299" s="714" t="e">
        <f>(I299/G299)*100</f>
        <v>#DIV/0!</v>
      </c>
      <c r="I299" s="731">
        <f>SUM(I300:I306)</f>
        <v>0</v>
      </c>
      <c r="J299" s="145">
        <f>SUM(J300:J306)</f>
        <v>0</v>
      </c>
      <c r="K299" s="714" t="e">
        <f>(L299/J299)*100</f>
        <v>#DIV/0!</v>
      </c>
      <c r="L299" s="743">
        <f>SUM(L300:L306)</f>
        <v>0</v>
      </c>
      <c r="M299" s="125">
        <f>SUM(M300:M306)</f>
        <v>0</v>
      </c>
      <c r="N299" s="714" t="e">
        <f>(O299/M299)*100</f>
        <v>#DIV/0!</v>
      </c>
      <c r="O299" s="755">
        <f>SUM(O300:O306)</f>
        <v>0</v>
      </c>
      <c r="P299" s="135">
        <f>SUM(P300:P306)</f>
        <v>0</v>
      </c>
      <c r="Q299" s="714" t="e">
        <f>(R299/P299)*100</f>
        <v>#DIV/0!</v>
      </c>
      <c r="R299" s="767">
        <f>SUM(R300:R306)</f>
        <v>0</v>
      </c>
      <c r="S299" s="53">
        <f>SUM(S300:S306)</f>
        <v>0</v>
      </c>
      <c r="T299" s="714" t="e">
        <f>(U299/S299)*100</f>
        <v>#DIV/0!</v>
      </c>
      <c r="U299" s="779">
        <f>SUM(U300:U306)</f>
        <v>0</v>
      </c>
      <c r="V299" s="53">
        <f>SUM(V300:V306)</f>
        <v>0</v>
      </c>
      <c r="W299" s="50">
        <f t="shared" si="21"/>
        <v>0</v>
      </c>
      <c r="X299" s="714" t="e">
        <f>(Y299/W299)*100</f>
        <v>#DIV/0!</v>
      </c>
      <c r="Y299" s="51">
        <f t="shared" si="20"/>
        <v>0</v>
      </c>
    </row>
    <row r="300" spans="1:25" ht="26.25" customHeight="1">
      <c r="A300" s="54">
        <v>3291</v>
      </c>
      <c r="B300" s="55" t="s">
        <v>59</v>
      </c>
      <c r="C300" s="50"/>
      <c r="D300" s="116"/>
      <c r="E300" s="116"/>
      <c r="F300" s="718"/>
      <c r="G300" s="154"/>
      <c r="H300" s="116"/>
      <c r="I300" s="730"/>
      <c r="J300" s="144"/>
      <c r="K300" s="116"/>
      <c r="L300" s="742"/>
      <c r="M300" s="124"/>
      <c r="N300" s="116"/>
      <c r="O300" s="754"/>
      <c r="P300" s="134"/>
      <c r="Q300" s="116"/>
      <c r="R300" s="766"/>
      <c r="S300" s="50"/>
      <c r="T300" s="116"/>
      <c r="U300" s="778"/>
      <c r="V300" s="50"/>
      <c r="W300" s="50">
        <f t="shared" si="21"/>
        <v>0</v>
      </c>
      <c r="X300" s="116"/>
      <c r="Y300" s="166">
        <f t="shared" si="20"/>
        <v>0</v>
      </c>
    </row>
    <row r="301" spans="1:25" ht="19.5" customHeight="1">
      <c r="A301" s="54">
        <v>3292</v>
      </c>
      <c r="B301" s="55" t="s">
        <v>60</v>
      </c>
      <c r="C301" s="50"/>
      <c r="D301" s="116"/>
      <c r="E301" s="116"/>
      <c r="F301" s="718"/>
      <c r="G301" s="154"/>
      <c r="H301" s="116"/>
      <c r="I301" s="730"/>
      <c r="J301" s="144"/>
      <c r="K301" s="116"/>
      <c r="L301" s="742"/>
      <c r="M301" s="124"/>
      <c r="N301" s="116"/>
      <c r="O301" s="754"/>
      <c r="P301" s="134"/>
      <c r="Q301" s="116"/>
      <c r="R301" s="766"/>
      <c r="S301" s="50"/>
      <c r="T301" s="116"/>
      <c r="U301" s="778"/>
      <c r="V301" s="50"/>
      <c r="W301" s="50">
        <f t="shared" si="21"/>
        <v>0</v>
      </c>
      <c r="X301" s="116"/>
      <c r="Y301" s="166">
        <f t="shared" si="20"/>
        <v>0</v>
      </c>
    </row>
    <row r="302" spans="1:25" ht="19.5" customHeight="1">
      <c r="A302" s="54">
        <v>3293</v>
      </c>
      <c r="B302" s="55" t="s">
        <v>61</v>
      </c>
      <c r="C302" s="50"/>
      <c r="D302" s="116"/>
      <c r="E302" s="116"/>
      <c r="F302" s="718"/>
      <c r="G302" s="154"/>
      <c r="H302" s="116"/>
      <c r="I302" s="730"/>
      <c r="J302" s="144"/>
      <c r="K302" s="116"/>
      <c r="L302" s="742"/>
      <c r="M302" s="124"/>
      <c r="N302" s="116"/>
      <c r="O302" s="754"/>
      <c r="P302" s="134"/>
      <c r="Q302" s="116"/>
      <c r="R302" s="766"/>
      <c r="S302" s="50"/>
      <c r="T302" s="116"/>
      <c r="U302" s="778"/>
      <c r="V302" s="50"/>
      <c r="W302" s="50">
        <f t="shared" si="21"/>
        <v>0</v>
      </c>
      <c r="X302" s="116"/>
      <c r="Y302" s="166">
        <f t="shared" si="20"/>
        <v>0</v>
      </c>
    </row>
    <row r="303" spans="1:25" ht="19.5" customHeight="1">
      <c r="A303" s="54">
        <v>3294</v>
      </c>
      <c r="B303" s="55" t="s">
        <v>62</v>
      </c>
      <c r="C303" s="50"/>
      <c r="D303" s="116"/>
      <c r="E303" s="116"/>
      <c r="F303" s="718"/>
      <c r="G303" s="154"/>
      <c r="H303" s="116"/>
      <c r="I303" s="730"/>
      <c r="J303" s="144"/>
      <c r="K303" s="116"/>
      <c r="L303" s="742"/>
      <c r="M303" s="124"/>
      <c r="N303" s="116"/>
      <c r="O303" s="754"/>
      <c r="P303" s="134"/>
      <c r="Q303" s="116"/>
      <c r="R303" s="766"/>
      <c r="S303" s="50"/>
      <c r="T303" s="116"/>
      <c r="U303" s="778"/>
      <c r="V303" s="50"/>
      <c r="W303" s="50">
        <f t="shared" si="21"/>
        <v>0</v>
      </c>
      <c r="X303" s="116"/>
      <c r="Y303" s="166">
        <f t="shared" si="20"/>
        <v>0</v>
      </c>
    </row>
    <row r="304" spans="1:25" ht="19.5" customHeight="1">
      <c r="A304" s="54">
        <v>3295</v>
      </c>
      <c r="B304" s="55" t="s">
        <v>63</v>
      </c>
      <c r="C304" s="50"/>
      <c r="D304" s="116"/>
      <c r="E304" s="116"/>
      <c r="F304" s="718"/>
      <c r="G304" s="154"/>
      <c r="H304" s="116"/>
      <c r="I304" s="730"/>
      <c r="J304" s="144"/>
      <c r="K304" s="116"/>
      <c r="L304" s="742"/>
      <c r="M304" s="124"/>
      <c r="N304" s="116"/>
      <c r="O304" s="754"/>
      <c r="P304" s="134"/>
      <c r="Q304" s="116"/>
      <c r="R304" s="766"/>
      <c r="S304" s="50"/>
      <c r="T304" s="116"/>
      <c r="U304" s="778"/>
      <c r="V304" s="50"/>
      <c r="W304" s="50">
        <f t="shared" si="21"/>
        <v>0</v>
      </c>
      <c r="X304" s="116"/>
      <c r="Y304" s="166">
        <f t="shared" si="20"/>
        <v>0</v>
      </c>
    </row>
    <row r="305" spans="1:25" ht="19.5" customHeight="1">
      <c r="A305" s="54">
        <v>3296</v>
      </c>
      <c r="B305" s="55" t="s">
        <v>64</v>
      </c>
      <c r="C305" s="50"/>
      <c r="D305" s="116"/>
      <c r="E305" s="116"/>
      <c r="F305" s="718"/>
      <c r="G305" s="154"/>
      <c r="H305" s="116"/>
      <c r="I305" s="730"/>
      <c r="J305" s="144"/>
      <c r="K305" s="116"/>
      <c r="L305" s="742"/>
      <c r="M305" s="124"/>
      <c r="N305" s="116"/>
      <c r="O305" s="754"/>
      <c r="P305" s="134"/>
      <c r="Q305" s="116"/>
      <c r="R305" s="766"/>
      <c r="S305" s="50"/>
      <c r="T305" s="116"/>
      <c r="U305" s="778"/>
      <c r="V305" s="50"/>
      <c r="W305" s="50">
        <f t="shared" si="21"/>
        <v>0</v>
      </c>
      <c r="X305" s="116"/>
      <c r="Y305" s="166">
        <f t="shared" si="20"/>
        <v>0</v>
      </c>
    </row>
    <row r="306" spans="1:25" ht="19.5" customHeight="1">
      <c r="A306" s="54">
        <v>3299</v>
      </c>
      <c r="B306" s="55" t="s">
        <v>58</v>
      </c>
      <c r="C306" s="50"/>
      <c r="D306" s="116"/>
      <c r="E306" s="116"/>
      <c r="F306" s="718"/>
      <c r="G306" s="154"/>
      <c r="H306" s="116"/>
      <c r="I306" s="730"/>
      <c r="J306" s="144"/>
      <c r="K306" s="116"/>
      <c r="L306" s="742"/>
      <c r="M306" s="124"/>
      <c r="N306" s="116"/>
      <c r="O306" s="754"/>
      <c r="P306" s="134"/>
      <c r="Q306" s="116"/>
      <c r="R306" s="766"/>
      <c r="S306" s="50"/>
      <c r="T306" s="116"/>
      <c r="U306" s="778"/>
      <c r="V306" s="50"/>
      <c r="W306" s="50">
        <f t="shared" si="21"/>
        <v>0</v>
      </c>
      <c r="X306" s="116"/>
      <c r="Y306" s="166">
        <f t="shared" si="20"/>
        <v>0</v>
      </c>
    </row>
    <row r="307" spans="1:25" s="42" customFormat="1" ht="28.5" customHeight="1">
      <c r="A307" s="49">
        <v>42</v>
      </c>
      <c r="B307" s="52" t="s">
        <v>95</v>
      </c>
      <c r="C307" s="53">
        <f>SUM(C308+C313+C322+C324+C329)</f>
        <v>0</v>
      </c>
      <c r="D307" s="112">
        <f>SUM(D308+D313+D322+D324+D329)</f>
        <v>0</v>
      </c>
      <c r="E307" s="112"/>
      <c r="F307" s="719">
        <f>SUM(F308+F313+F322+F324+F329)</f>
        <v>0</v>
      </c>
      <c r="G307" s="155">
        <f>SUM(G308+G313+G322+G324+G329)</f>
        <v>0</v>
      </c>
      <c r="H307" s="112"/>
      <c r="I307" s="731">
        <f>SUM(I308+I313+I322+I324+I329)</f>
        <v>0</v>
      </c>
      <c r="J307" s="145">
        <f>SUM(J308+J313+J322+J324+J329)</f>
        <v>0</v>
      </c>
      <c r="K307" s="112"/>
      <c r="L307" s="743">
        <f>SUM(L308+L313+L322+L324+L329)</f>
        <v>0</v>
      </c>
      <c r="M307" s="125">
        <f>SUM(M308+M313+M322+M324+M329)</f>
        <v>0</v>
      </c>
      <c r="N307" s="112"/>
      <c r="O307" s="755">
        <f>SUM(O308+O313+O322+O324+O329)</f>
        <v>0</v>
      </c>
      <c r="P307" s="135">
        <f>SUM(P308+P313+P322+P324+P329)</f>
        <v>0</v>
      </c>
      <c r="Q307" s="112"/>
      <c r="R307" s="767">
        <f>SUM(R308+R313+R322+R324+R329)</f>
        <v>0</v>
      </c>
      <c r="S307" s="53">
        <f>SUM(S308+S313+S322+S324+S329)</f>
        <v>0</v>
      </c>
      <c r="T307" s="112"/>
      <c r="U307" s="779">
        <f>SUM(U308+U313+U322+U324+U329)</f>
        <v>0</v>
      </c>
      <c r="V307" s="53">
        <f>SUM(V308+V313+V322+V324+V329)</f>
        <v>0</v>
      </c>
      <c r="W307" s="50">
        <f t="shared" si="21"/>
        <v>0</v>
      </c>
      <c r="X307" s="112"/>
      <c r="Y307" s="166">
        <f t="shared" si="20"/>
        <v>0</v>
      </c>
    </row>
    <row r="308" spans="1:25" s="42" customFormat="1" ht="19.5" customHeight="1">
      <c r="A308" s="49">
        <v>421</v>
      </c>
      <c r="B308" s="52" t="s">
        <v>96</v>
      </c>
      <c r="C308" s="53">
        <f>SUM(C309:C312)</f>
        <v>0</v>
      </c>
      <c r="D308" s="112">
        <f>SUM(D309:D312)</f>
        <v>0</v>
      </c>
      <c r="E308" s="714" t="e">
        <f>(F308/D308)*100</f>
        <v>#DIV/0!</v>
      </c>
      <c r="F308" s="719">
        <f>SUM(F309:F312)</f>
        <v>0</v>
      </c>
      <c r="G308" s="155">
        <f>SUM(G309:G312)</f>
        <v>0</v>
      </c>
      <c r="H308" s="714" t="e">
        <f>(I308/G308)*100</f>
        <v>#DIV/0!</v>
      </c>
      <c r="I308" s="731">
        <f>SUM(I309:I312)</f>
        <v>0</v>
      </c>
      <c r="J308" s="145">
        <f>SUM(J309:J312)</f>
        <v>0</v>
      </c>
      <c r="K308" s="714" t="e">
        <f>(L308/J308)*100</f>
        <v>#DIV/0!</v>
      </c>
      <c r="L308" s="743">
        <f>SUM(L309:L312)</f>
        <v>0</v>
      </c>
      <c r="M308" s="125">
        <f>SUM(M309:M312)</f>
        <v>0</v>
      </c>
      <c r="N308" s="714" t="e">
        <f>(O308/M308)*100</f>
        <v>#DIV/0!</v>
      </c>
      <c r="O308" s="755">
        <f>SUM(O309:O312)</f>
        <v>0</v>
      </c>
      <c r="P308" s="135">
        <f>SUM(P309:P312)</f>
        <v>0</v>
      </c>
      <c r="Q308" s="714" t="e">
        <f>(R308/P308)*100</f>
        <v>#DIV/0!</v>
      </c>
      <c r="R308" s="767">
        <f>SUM(R309:R312)</f>
        <v>0</v>
      </c>
      <c r="S308" s="53">
        <f>SUM(S309:S312)</f>
        <v>0</v>
      </c>
      <c r="T308" s="714" t="e">
        <f>(U308/S308)*100</f>
        <v>#DIV/0!</v>
      </c>
      <c r="U308" s="779">
        <f>SUM(U309:U312)</f>
        <v>0</v>
      </c>
      <c r="V308" s="53">
        <f>SUM(V309:V312)</f>
        <v>0</v>
      </c>
      <c r="W308" s="50">
        <f t="shared" si="21"/>
        <v>0</v>
      </c>
      <c r="X308" s="714" t="e">
        <f>(Y308/W308)*100</f>
        <v>#DIV/0!</v>
      </c>
      <c r="Y308" s="51">
        <f t="shared" si="20"/>
        <v>0</v>
      </c>
    </row>
    <row r="309" spans="1:25" ht="19.5" customHeight="1">
      <c r="A309" s="54">
        <v>4211</v>
      </c>
      <c r="B309" s="55" t="s">
        <v>97</v>
      </c>
      <c r="C309" s="50"/>
      <c r="D309" s="116"/>
      <c r="E309" s="116"/>
      <c r="F309" s="718"/>
      <c r="G309" s="154"/>
      <c r="H309" s="116"/>
      <c r="I309" s="730"/>
      <c r="J309" s="144"/>
      <c r="K309" s="116"/>
      <c r="L309" s="742"/>
      <c r="M309" s="124"/>
      <c r="N309" s="116"/>
      <c r="O309" s="754"/>
      <c r="P309" s="134"/>
      <c r="Q309" s="116"/>
      <c r="R309" s="766"/>
      <c r="S309" s="50"/>
      <c r="T309" s="116"/>
      <c r="U309" s="778"/>
      <c r="V309" s="50"/>
      <c r="W309" s="50">
        <f t="shared" si="21"/>
        <v>0</v>
      </c>
      <c r="X309" s="116"/>
      <c r="Y309" s="166">
        <f t="shared" si="20"/>
        <v>0</v>
      </c>
    </row>
    <row r="310" spans="1:25" ht="19.5" customHeight="1">
      <c r="A310" s="54">
        <v>4212</v>
      </c>
      <c r="B310" s="55" t="s">
        <v>98</v>
      </c>
      <c r="C310" s="50"/>
      <c r="D310" s="116"/>
      <c r="E310" s="116"/>
      <c r="F310" s="718"/>
      <c r="G310" s="154"/>
      <c r="H310" s="116"/>
      <c r="I310" s="730"/>
      <c r="J310" s="144"/>
      <c r="K310" s="116"/>
      <c r="L310" s="742"/>
      <c r="M310" s="124"/>
      <c r="N310" s="116"/>
      <c r="O310" s="754"/>
      <c r="P310" s="134"/>
      <c r="Q310" s="116"/>
      <c r="R310" s="766"/>
      <c r="S310" s="50"/>
      <c r="T310" s="116"/>
      <c r="U310" s="778"/>
      <c r="V310" s="50"/>
      <c r="W310" s="50">
        <f t="shared" si="21"/>
        <v>0</v>
      </c>
      <c r="X310" s="116"/>
      <c r="Y310" s="166">
        <f t="shared" si="20"/>
        <v>0</v>
      </c>
    </row>
    <row r="311" spans="1:25" ht="19.5" customHeight="1">
      <c r="A311" s="54">
        <v>4213</v>
      </c>
      <c r="B311" s="55" t="s">
        <v>99</v>
      </c>
      <c r="C311" s="50"/>
      <c r="D311" s="116"/>
      <c r="E311" s="116"/>
      <c r="F311" s="718"/>
      <c r="G311" s="154"/>
      <c r="H311" s="116"/>
      <c r="I311" s="730"/>
      <c r="J311" s="144"/>
      <c r="K311" s="116"/>
      <c r="L311" s="742"/>
      <c r="M311" s="124"/>
      <c r="N311" s="116"/>
      <c r="O311" s="754"/>
      <c r="P311" s="134"/>
      <c r="Q311" s="116"/>
      <c r="R311" s="766"/>
      <c r="S311" s="50"/>
      <c r="T311" s="116"/>
      <c r="U311" s="778"/>
      <c r="V311" s="50"/>
      <c r="W311" s="50">
        <f t="shared" si="21"/>
        <v>0</v>
      </c>
      <c r="X311" s="116"/>
      <c r="Y311" s="166">
        <f t="shared" si="20"/>
        <v>0</v>
      </c>
    </row>
    <row r="312" spans="1:25" ht="19.5" customHeight="1">
      <c r="A312" s="54">
        <v>4214</v>
      </c>
      <c r="B312" s="55" t="s">
        <v>100</v>
      </c>
      <c r="C312" s="50"/>
      <c r="D312" s="116"/>
      <c r="E312" s="116"/>
      <c r="F312" s="718"/>
      <c r="G312" s="154"/>
      <c r="H312" s="116"/>
      <c r="I312" s="730"/>
      <c r="J312" s="144"/>
      <c r="K312" s="116"/>
      <c r="L312" s="742"/>
      <c r="M312" s="124"/>
      <c r="N312" s="116"/>
      <c r="O312" s="754"/>
      <c r="P312" s="134"/>
      <c r="Q312" s="116"/>
      <c r="R312" s="766"/>
      <c r="S312" s="50"/>
      <c r="T312" s="116"/>
      <c r="U312" s="778"/>
      <c r="V312" s="50"/>
      <c r="W312" s="50">
        <f t="shared" si="21"/>
        <v>0</v>
      </c>
      <c r="X312" s="116"/>
      <c r="Y312" s="166">
        <f t="shared" si="20"/>
        <v>0</v>
      </c>
    </row>
    <row r="313" spans="1:25" s="42" customFormat="1" ht="19.5" customHeight="1">
      <c r="A313" s="49">
        <v>422</v>
      </c>
      <c r="B313" s="52" t="s">
        <v>101</v>
      </c>
      <c r="C313" s="53">
        <f>SUM(C314:C321)</f>
        <v>0</v>
      </c>
      <c r="D313" s="112">
        <f>SUM(D314:D321)</f>
        <v>0</v>
      </c>
      <c r="E313" s="714" t="e">
        <f>(F313/D313)*100</f>
        <v>#DIV/0!</v>
      </c>
      <c r="F313" s="719">
        <f>SUM(F314:F321)</f>
        <v>0</v>
      </c>
      <c r="G313" s="155">
        <f>SUM(G314:G321)</f>
        <v>0</v>
      </c>
      <c r="H313" s="714" t="e">
        <f>(I313/G313)*100</f>
        <v>#DIV/0!</v>
      </c>
      <c r="I313" s="731">
        <f>SUM(I314:I321)</f>
        <v>0</v>
      </c>
      <c r="J313" s="145">
        <f>SUM(J314:J321)</f>
        <v>0</v>
      </c>
      <c r="K313" s="714" t="e">
        <f>(L313/J313)*100</f>
        <v>#DIV/0!</v>
      </c>
      <c r="L313" s="743">
        <f>SUM(L314:L321)</f>
        <v>0</v>
      </c>
      <c r="M313" s="125">
        <f>SUM(M314:M321)</f>
        <v>0</v>
      </c>
      <c r="N313" s="714" t="e">
        <f>(O313/M313)*100</f>
        <v>#DIV/0!</v>
      </c>
      <c r="O313" s="755">
        <f>SUM(O314:O321)</f>
        <v>0</v>
      </c>
      <c r="P313" s="135">
        <f>SUM(P314:P321)</f>
        <v>0</v>
      </c>
      <c r="Q313" s="714" t="e">
        <f>(R313/P313)*100</f>
        <v>#DIV/0!</v>
      </c>
      <c r="R313" s="767">
        <f>SUM(R314:R321)</f>
        <v>0</v>
      </c>
      <c r="S313" s="53">
        <f>SUM(S314:S321)</f>
        <v>0</v>
      </c>
      <c r="T313" s="714" t="e">
        <f>(U313/S313)*100</f>
        <v>#DIV/0!</v>
      </c>
      <c r="U313" s="779">
        <f>SUM(U314:U321)</f>
        <v>0</v>
      </c>
      <c r="V313" s="53">
        <f>SUM(V314:V321)</f>
        <v>0</v>
      </c>
      <c r="W313" s="50">
        <f t="shared" si="21"/>
        <v>0</v>
      </c>
      <c r="X313" s="714" t="e">
        <f>(Y313/W313)*100</f>
        <v>#DIV/0!</v>
      </c>
      <c r="Y313" s="51">
        <f t="shared" si="20"/>
        <v>0</v>
      </c>
    </row>
    <row r="314" spans="1:25" ht="19.5" customHeight="1">
      <c r="A314" s="54">
        <v>4221</v>
      </c>
      <c r="B314" s="55" t="s">
        <v>102</v>
      </c>
      <c r="C314" s="50"/>
      <c r="D314" s="116"/>
      <c r="E314" s="116"/>
      <c r="F314" s="718"/>
      <c r="G314" s="154"/>
      <c r="H314" s="116"/>
      <c r="I314" s="730"/>
      <c r="J314" s="144"/>
      <c r="K314" s="116"/>
      <c r="L314" s="742"/>
      <c r="M314" s="124"/>
      <c r="N314" s="116"/>
      <c r="O314" s="754"/>
      <c r="P314" s="134"/>
      <c r="Q314" s="116"/>
      <c r="R314" s="766"/>
      <c r="S314" s="50"/>
      <c r="T314" s="116"/>
      <c r="U314" s="778"/>
      <c r="V314" s="50"/>
      <c r="W314" s="50">
        <f t="shared" si="21"/>
        <v>0</v>
      </c>
      <c r="X314" s="116"/>
      <c r="Y314" s="166">
        <f t="shared" si="20"/>
        <v>0</v>
      </c>
    </row>
    <row r="315" spans="1:25" ht="19.5" customHeight="1">
      <c r="A315" s="54">
        <v>4222</v>
      </c>
      <c r="B315" s="55" t="s">
        <v>103</v>
      </c>
      <c r="C315" s="50"/>
      <c r="D315" s="116"/>
      <c r="E315" s="116"/>
      <c r="F315" s="718"/>
      <c r="G315" s="154"/>
      <c r="H315" s="116"/>
      <c r="I315" s="730"/>
      <c r="J315" s="144"/>
      <c r="K315" s="116"/>
      <c r="L315" s="742"/>
      <c r="M315" s="124"/>
      <c r="N315" s="116"/>
      <c r="O315" s="754"/>
      <c r="P315" s="134"/>
      <c r="Q315" s="116"/>
      <c r="R315" s="766"/>
      <c r="S315" s="50"/>
      <c r="T315" s="116"/>
      <c r="U315" s="778"/>
      <c r="V315" s="50"/>
      <c r="W315" s="50">
        <f t="shared" si="21"/>
        <v>0</v>
      </c>
      <c r="X315" s="116"/>
      <c r="Y315" s="166">
        <f t="shared" si="20"/>
        <v>0</v>
      </c>
    </row>
    <row r="316" spans="1:25" ht="19.5" customHeight="1">
      <c r="A316" s="54">
        <v>4223</v>
      </c>
      <c r="B316" s="55" t="s">
        <v>104</v>
      </c>
      <c r="C316" s="50"/>
      <c r="D316" s="116"/>
      <c r="E316" s="116"/>
      <c r="F316" s="718"/>
      <c r="G316" s="154"/>
      <c r="H316" s="116"/>
      <c r="I316" s="730"/>
      <c r="J316" s="144"/>
      <c r="K316" s="116"/>
      <c r="L316" s="742"/>
      <c r="M316" s="124"/>
      <c r="N316" s="116"/>
      <c r="O316" s="754"/>
      <c r="P316" s="134"/>
      <c r="Q316" s="116"/>
      <c r="R316" s="766"/>
      <c r="S316" s="50"/>
      <c r="T316" s="116"/>
      <c r="U316" s="778"/>
      <c r="V316" s="50"/>
      <c r="W316" s="50">
        <f t="shared" si="21"/>
        <v>0</v>
      </c>
      <c r="X316" s="116"/>
      <c r="Y316" s="166">
        <f t="shared" si="20"/>
        <v>0</v>
      </c>
    </row>
    <row r="317" spans="1:25" ht="19.5" customHeight="1">
      <c r="A317" s="54">
        <v>4224</v>
      </c>
      <c r="B317" s="55" t="s">
        <v>105</v>
      </c>
      <c r="C317" s="50"/>
      <c r="D317" s="116"/>
      <c r="E317" s="116"/>
      <c r="F317" s="718"/>
      <c r="G317" s="154"/>
      <c r="H317" s="116"/>
      <c r="I317" s="730"/>
      <c r="J317" s="144"/>
      <c r="K317" s="116"/>
      <c r="L317" s="742"/>
      <c r="M317" s="124"/>
      <c r="N317" s="116"/>
      <c r="O317" s="754"/>
      <c r="P317" s="134"/>
      <c r="Q317" s="116"/>
      <c r="R317" s="766"/>
      <c r="S317" s="50"/>
      <c r="T317" s="116"/>
      <c r="U317" s="778"/>
      <c r="V317" s="50"/>
      <c r="W317" s="50">
        <f t="shared" si="21"/>
        <v>0</v>
      </c>
      <c r="X317" s="116"/>
      <c r="Y317" s="166">
        <f t="shared" si="20"/>
        <v>0</v>
      </c>
    </row>
    <row r="318" spans="1:25" ht="19.5" customHeight="1">
      <c r="A318" s="54">
        <v>4225</v>
      </c>
      <c r="B318" s="55" t="s">
        <v>106</v>
      </c>
      <c r="C318" s="50"/>
      <c r="D318" s="116"/>
      <c r="E318" s="116"/>
      <c r="F318" s="718"/>
      <c r="G318" s="154"/>
      <c r="H318" s="116"/>
      <c r="I318" s="730"/>
      <c r="J318" s="144"/>
      <c r="K318" s="116"/>
      <c r="L318" s="742"/>
      <c r="M318" s="124"/>
      <c r="N318" s="116"/>
      <c r="O318" s="754"/>
      <c r="P318" s="134"/>
      <c r="Q318" s="116"/>
      <c r="R318" s="766"/>
      <c r="S318" s="50"/>
      <c r="T318" s="116"/>
      <c r="U318" s="778"/>
      <c r="V318" s="50"/>
      <c r="W318" s="50">
        <f t="shared" si="21"/>
        <v>0</v>
      </c>
      <c r="X318" s="116"/>
      <c r="Y318" s="166">
        <f t="shared" si="20"/>
        <v>0</v>
      </c>
    </row>
    <row r="319" spans="1:25" ht="19.5" customHeight="1">
      <c r="A319" s="54">
        <v>4226</v>
      </c>
      <c r="B319" s="55" t="s">
        <v>107</v>
      </c>
      <c r="C319" s="50"/>
      <c r="D319" s="116"/>
      <c r="E319" s="116"/>
      <c r="F319" s="718"/>
      <c r="G319" s="154"/>
      <c r="H319" s="116"/>
      <c r="I319" s="730"/>
      <c r="J319" s="144"/>
      <c r="K319" s="116"/>
      <c r="L319" s="742"/>
      <c r="M319" s="124"/>
      <c r="N319" s="116"/>
      <c r="O319" s="754"/>
      <c r="P319" s="134"/>
      <c r="Q319" s="116"/>
      <c r="R319" s="766"/>
      <c r="S319" s="50"/>
      <c r="T319" s="116"/>
      <c r="U319" s="778"/>
      <c r="V319" s="50"/>
      <c r="W319" s="50">
        <f t="shared" si="21"/>
        <v>0</v>
      </c>
      <c r="X319" s="116"/>
      <c r="Y319" s="166">
        <f t="shared" si="20"/>
        <v>0</v>
      </c>
    </row>
    <row r="320" spans="1:25" ht="27.75" customHeight="1">
      <c r="A320" s="54">
        <v>4227</v>
      </c>
      <c r="B320" s="55" t="s">
        <v>108</v>
      </c>
      <c r="C320" s="50"/>
      <c r="D320" s="116"/>
      <c r="E320" s="116"/>
      <c r="F320" s="718"/>
      <c r="G320" s="154"/>
      <c r="H320" s="116"/>
      <c r="I320" s="730"/>
      <c r="J320" s="144"/>
      <c r="K320" s="116"/>
      <c r="L320" s="742"/>
      <c r="M320" s="124"/>
      <c r="N320" s="116"/>
      <c r="O320" s="754"/>
      <c r="P320" s="134"/>
      <c r="Q320" s="116"/>
      <c r="R320" s="766"/>
      <c r="S320" s="50"/>
      <c r="T320" s="116"/>
      <c r="U320" s="778"/>
      <c r="V320" s="50"/>
      <c r="W320" s="50">
        <f t="shared" si="21"/>
        <v>0</v>
      </c>
      <c r="X320" s="116"/>
      <c r="Y320" s="166">
        <f t="shared" si="20"/>
        <v>0</v>
      </c>
    </row>
    <row r="321" spans="1:25" ht="19.5" customHeight="1">
      <c r="A321" s="54">
        <v>4228</v>
      </c>
      <c r="B321" s="55" t="s">
        <v>109</v>
      </c>
      <c r="C321" s="50"/>
      <c r="D321" s="116"/>
      <c r="E321" s="116"/>
      <c r="F321" s="718"/>
      <c r="G321" s="154"/>
      <c r="H321" s="116"/>
      <c r="I321" s="730"/>
      <c r="J321" s="144"/>
      <c r="K321" s="116"/>
      <c r="L321" s="742"/>
      <c r="M321" s="124"/>
      <c r="N321" s="116"/>
      <c r="O321" s="754"/>
      <c r="P321" s="134"/>
      <c r="Q321" s="116"/>
      <c r="R321" s="766"/>
      <c r="S321" s="50"/>
      <c r="T321" s="116"/>
      <c r="U321" s="778"/>
      <c r="V321" s="50"/>
      <c r="W321" s="50">
        <f t="shared" si="21"/>
        <v>0</v>
      </c>
      <c r="X321" s="116"/>
      <c r="Y321" s="166">
        <f t="shared" si="20"/>
        <v>0</v>
      </c>
    </row>
    <row r="322" spans="1:25" s="42" customFormat="1" ht="19.5" customHeight="1">
      <c r="A322" s="49">
        <v>423</v>
      </c>
      <c r="B322" s="52" t="s">
        <v>110</v>
      </c>
      <c r="C322" s="53">
        <f>SUM(C323)</f>
        <v>0</v>
      </c>
      <c r="D322" s="112">
        <f aca="true" t="shared" si="24" ref="D322:V322">SUM(D323)</f>
        <v>0</v>
      </c>
      <c r="E322" s="714" t="e">
        <f>(F322/D322)*100</f>
        <v>#DIV/0!</v>
      </c>
      <c r="F322" s="719">
        <f t="shared" si="24"/>
        <v>0</v>
      </c>
      <c r="G322" s="155">
        <f t="shared" si="24"/>
        <v>0</v>
      </c>
      <c r="H322" s="714" t="e">
        <f>(I322/G322)*100</f>
        <v>#DIV/0!</v>
      </c>
      <c r="I322" s="731">
        <f t="shared" si="24"/>
        <v>0</v>
      </c>
      <c r="J322" s="145">
        <f t="shared" si="24"/>
        <v>0</v>
      </c>
      <c r="K322" s="714" t="e">
        <f>(L322/J322)*100</f>
        <v>#DIV/0!</v>
      </c>
      <c r="L322" s="743">
        <f t="shared" si="24"/>
        <v>0</v>
      </c>
      <c r="M322" s="125">
        <f t="shared" si="24"/>
        <v>0</v>
      </c>
      <c r="N322" s="714" t="e">
        <f>(O322/M322)*100</f>
        <v>#DIV/0!</v>
      </c>
      <c r="O322" s="755">
        <f t="shared" si="24"/>
        <v>0</v>
      </c>
      <c r="P322" s="135">
        <f t="shared" si="24"/>
        <v>0</v>
      </c>
      <c r="Q322" s="714" t="e">
        <f>(R322/P322)*100</f>
        <v>#DIV/0!</v>
      </c>
      <c r="R322" s="767">
        <f t="shared" si="24"/>
        <v>0</v>
      </c>
      <c r="S322" s="53">
        <f t="shared" si="24"/>
        <v>0</v>
      </c>
      <c r="T322" s="714" t="e">
        <f>(U322/S322)*100</f>
        <v>#DIV/0!</v>
      </c>
      <c r="U322" s="779">
        <f t="shared" si="24"/>
        <v>0</v>
      </c>
      <c r="V322" s="53">
        <f t="shared" si="24"/>
        <v>0</v>
      </c>
      <c r="W322" s="50">
        <f t="shared" si="21"/>
        <v>0</v>
      </c>
      <c r="X322" s="714" t="e">
        <f>(Y322/W322)*100</f>
        <v>#DIV/0!</v>
      </c>
      <c r="Y322" s="51">
        <f t="shared" si="20"/>
        <v>0</v>
      </c>
    </row>
    <row r="323" spans="1:25" ht="19.5" customHeight="1">
      <c r="A323" s="54">
        <v>4231</v>
      </c>
      <c r="B323" s="55" t="s">
        <v>111</v>
      </c>
      <c r="C323" s="50"/>
      <c r="D323" s="116"/>
      <c r="E323" s="116"/>
      <c r="F323" s="718"/>
      <c r="G323" s="154"/>
      <c r="H323" s="116"/>
      <c r="I323" s="730"/>
      <c r="J323" s="144"/>
      <c r="K323" s="116"/>
      <c r="L323" s="742"/>
      <c r="M323" s="124"/>
      <c r="N323" s="116"/>
      <c r="O323" s="754"/>
      <c r="P323" s="134"/>
      <c r="Q323" s="116"/>
      <c r="R323" s="766"/>
      <c r="S323" s="50"/>
      <c r="T323" s="116"/>
      <c r="U323" s="778"/>
      <c r="V323" s="50"/>
      <c r="W323" s="50">
        <f t="shared" si="21"/>
        <v>0</v>
      </c>
      <c r="X323" s="116"/>
      <c r="Y323" s="166">
        <f t="shared" si="20"/>
        <v>0</v>
      </c>
    </row>
    <row r="324" spans="1:25" s="42" customFormat="1" ht="26.25" customHeight="1">
      <c r="A324" s="49">
        <v>424</v>
      </c>
      <c r="B324" s="52" t="s">
        <v>112</v>
      </c>
      <c r="C324" s="53">
        <f>SUM(C325:C328)</f>
        <v>0</v>
      </c>
      <c r="D324" s="112">
        <f>SUM(D325:D328)</f>
        <v>0</v>
      </c>
      <c r="E324" s="714" t="e">
        <f>(F324/D324)*100</f>
        <v>#DIV/0!</v>
      </c>
      <c r="F324" s="719">
        <f>SUM(F325:F328)</f>
        <v>0</v>
      </c>
      <c r="G324" s="155">
        <f>SUM(G325:G328)</f>
        <v>0</v>
      </c>
      <c r="H324" s="714" t="e">
        <f>(I324/G324)*100</f>
        <v>#DIV/0!</v>
      </c>
      <c r="I324" s="731">
        <f>SUM(I325:I328)</f>
        <v>0</v>
      </c>
      <c r="J324" s="145">
        <f>SUM(J325:J328)</f>
        <v>0</v>
      </c>
      <c r="K324" s="714" t="e">
        <f>(L324/J324)*100</f>
        <v>#DIV/0!</v>
      </c>
      <c r="L324" s="743">
        <f>SUM(L325:L328)</f>
        <v>0</v>
      </c>
      <c r="M324" s="125">
        <f>SUM(M325:M328)</f>
        <v>0</v>
      </c>
      <c r="N324" s="714" t="e">
        <f>(O324/M324)*100</f>
        <v>#DIV/0!</v>
      </c>
      <c r="O324" s="755">
        <f>SUM(O325:O328)</f>
        <v>0</v>
      </c>
      <c r="P324" s="135">
        <f>SUM(P325:P328)</f>
        <v>0</v>
      </c>
      <c r="Q324" s="714" t="e">
        <f>(R324/P324)*100</f>
        <v>#DIV/0!</v>
      </c>
      <c r="R324" s="767">
        <f>SUM(R325:R328)</f>
        <v>0</v>
      </c>
      <c r="S324" s="53">
        <f>SUM(S325:S328)</f>
        <v>0</v>
      </c>
      <c r="T324" s="714" t="e">
        <f>(U324/S324)*100</f>
        <v>#DIV/0!</v>
      </c>
      <c r="U324" s="779">
        <f>SUM(U325:U328)</f>
        <v>0</v>
      </c>
      <c r="V324" s="53">
        <f>SUM(V325:V328)</f>
        <v>0</v>
      </c>
      <c r="W324" s="50">
        <f t="shared" si="21"/>
        <v>0</v>
      </c>
      <c r="X324" s="714" t="e">
        <f>(Y324/W324)*100</f>
        <v>#DIV/0!</v>
      </c>
      <c r="Y324" s="51">
        <f t="shared" si="20"/>
        <v>0</v>
      </c>
    </row>
    <row r="325" spans="1:25" ht="19.5" customHeight="1">
      <c r="A325" s="54">
        <v>4241</v>
      </c>
      <c r="B325" s="55" t="s">
        <v>113</v>
      </c>
      <c r="C325" s="50"/>
      <c r="D325" s="116"/>
      <c r="E325" s="116"/>
      <c r="F325" s="718"/>
      <c r="G325" s="154"/>
      <c r="H325" s="116"/>
      <c r="I325" s="730"/>
      <c r="J325" s="144"/>
      <c r="K325" s="116"/>
      <c r="L325" s="742"/>
      <c r="M325" s="124"/>
      <c r="N325" s="116"/>
      <c r="O325" s="754"/>
      <c r="P325" s="134"/>
      <c r="Q325" s="116"/>
      <c r="R325" s="766"/>
      <c r="S325" s="50"/>
      <c r="T325" s="116"/>
      <c r="U325" s="778"/>
      <c r="V325" s="50"/>
      <c r="W325" s="50">
        <f t="shared" si="21"/>
        <v>0</v>
      </c>
      <c r="X325" s="116"/>
      <c r="Y325" s="166">
        <f t="shared" si="20"/>
        <v>0</v>
      </c>
    </row>
    <row r="326" spans="1:25" s="42" customFormat="1" ht="19.5" customHeight="1">
      <c r="A326" s="54">
        <v>4242</v>
      </c>
      <c r="B326" s="55" t="s">
        <v>114</v>
      </c>
      <c r="C326" s="50"/>
      <c r="D326" s="112"/>
      <c r="E326" s="112"/>
      <c r="F326" s="719"/>
      <c r="G326" s="155"/>
      <c r="H326" s="112"/>
      <c r="I326" s="731"/>
      <c r="J326" s="145"/>
      <c r="K326" s="112"/>
      <c r="L326" s="743"/>
      <c r="M326" s="125"/>
      <c r="N326" s="112"/>
      <c r="O326" s="755"/>
      <c r="P326" s="135"/>
      <c r="Q326" s="112"/>
      <c r="R326" s="767"/>
      <c r="S326" s="53"/>
      <c r="T326" s="112"/>
      <c r="U326" s="779"/>
      <c r="V326" s="53"/>
      <c r="W326" s="50">
        <f t="shared" si="21"/>
        <v>0</v>
      </c>
      <c r="X326" s="112"/>
      <c r="Y326" s="166">
        <f t="shared" si="20"/>
        <v>0</v>
      </c>
    </row>
    <row r="327" spans="1:25" ht="27" customHeight="1">
      <c r="A327" s="54">
        <v>4243</v>
      </c>
      <c r="B327" s="55" t="s">
        <v>115</v>
      </c>
      <c r="C327" s="50"/>
      <c r="D327" s="116"/>
      <c r="E327" s="116"/>
      <c r="F327" s="718"/>
      <c r="G327" s="154"/>
      <c r="H327" s="116"/>
      <c r="I327" s="730"/>
      <c r="J327" s="144"/>
      <c r="K327" s="116"/>
      <c r="L327" s="742"/>
      <c r="M327" s="124"/>
      <c r="N327" s="116"/>
      <c r="O327" s="754"/>
      <c r="P327" s="134"/>
      <c r="Q327" s="116"/>
      <c r="R327" s="766"/>
      <c r="S327" s="50"/>
      <c r="T327" s="116"/>
      <c r="U327" s="778"/>
      <c r="V327" s="50"/>
      <c r="W327" s="50">
        <f t="shared" si="21"/>
        <v>0</v>
      </c>
      <c r="X327" s="116"/>
      <c r="Y327" s="166">
        <f t="shared" si="20"/>
        <v>0</v>
      </c>
    </row>
    <row r="328" spans="1:25" ht="19.5" customHeight="1">
      <c r="A328" s="54">
        <v>4244</v>
      </c>
      <c r="B328" s="55" t="s">
        <v>116</v>
      </c>
      <c r="C328" s="50"/>
      <c r="D328" s="116"/>
      <c r="E328" s="116"/>
      <c r="F328" s="718"/>
      <c r="G328" s="154"/>
      <c r="H328" s="116"/>
      <c r="I328" s="730"/>
      <c r="J328" s="144"/>
      <c r="K328" s="116"/>
      <c r="L328" s="742"/>
      <c r="M328" s="124"/>
      <c r="N328" s="116"/>
      <c r="O328" s="754"/>
      <c r="P328" s="134"/>
      <c r="Q328" s="116"/>
      <c r="R328" s="766"/>
      <c r="S328" s="50"/>
      <c r="T328" s="116"/>
      <c r="U328" s="778"/>
      <c r="V328" s="50"/>
      <c r="W328" s="50">
        <f t="shared" si="21"/>
        <v>0</v>
      </c>
      <c r="X328" s="116"/>
      <c r="Y328" s="166">
        <f aca="true" t="shared" si="25" ref="Y328:Y391">F328+I328+L328+O328+R328+U328</f>
        <v>0</v>
      </c>
    </row>
    <row r="329" spans="1:25" s="42" customFormat="1" ht="19.5" customHeight="1">
      <c r="A329" s="49">
        <v>425</v>
      </c>
      <c r="B329" s="52" t="s">
        <v>117</v>
      </c>
      <c r="C329" s="53">
        <f>SUM(C330:C331)</f>
        <v>0</v>
      </c>
      <c r="D329" s="112">
        <f>SUM(D330:D331)</f>
        <v>0</v>
      </c>
      <c r="E329" s="714" t="e">
        <f>(F329/D329)*100</f>
        <v>#DIV/0!</v>
      </c>
      <c r="F329" s="719">
        <f>SUM(F330:F331)</f>
        <v>0</v>
      </c>
      <c r="G329" s="155">
        <f>SUM(G330:G331)</f>
        <v>0</v>
      </c>
      <c r="H329" s="714" t="e">
        <f>(I329/G329)*100</f>
        <v>#DIV/0!</v>
      </c>
      <c r="I329" s="731">
        <f>SUM(I330:I331)</f>
        <v>0</v>
      </c>
      <c r="J329" s="145">
        <f>SUM(J330:J331)</f>
        <v>0</v>
      </c>
      <c r="K329" s="714" t="e">
        <f>(L329/J329)*100</f>
        <v>#DIV/0!</v>
      </c>
      <c r="L329" s="743">
        <f>SUM(L330:L331)</f>
        <v>0</v>
      </c>
      <c r="M329" s="125">
        <f>SUM(M330:M331)</f>
        <v>0</v>
      </c>
      <c r="N329" s="714" t="e">
        <f>(O329/M329)*100</f>
        <v>#DIV/0!</v>
      </c>
      <c r="O329" s="755">
        <f>SUM(O330:O331)</f>
        <v>0</v>
      </c>
      <c r="P329" s="135">
        <f>SUM(P330:P331)</f>
        <v>0</v>
      </c>
      <c r="Q329" s="714" t="e">
        <f>(R329/P329)*100</f>
        <v>#DIV/0!</v>
      </c>
      <c r="R329" s="767">
        <f>SUM(R330:R331)</f>
        <v>0</v>
      </c>
      <c r="S329" s="53">
        <f>SUM(S330:S331)</f>
        <v>0</v>
      </c>
      <c r="T329" s="714" t="e">
        <f>(U329/S329)*100</f>
        <v>#DIV/0!</v>
      </c>
      <c r="U329" s="779">
        <f>SUM(U330:U331)</f>
        <v>0</v>
      </c>
      <c r="V329" s="53">
        <f>SUM(V330:V331)</f>
        <v>0</v>
      </c>
      <c r="W329" s="50">
        <f aca="true" t="shared" si="26" ref="W329:W392">D329+G329+J329+M329+P329+S329+V329</f>
        <v>0</v>
      </c>
      <c r="X329" s="714" t="e">
        <f>(Y329/W329)*100</f>
        <v>#DIV/0!</v>
      </c>
      <c r="Y329" s="51">
        <f t="shared" si="25"/>
        <v>0</v>
      </c>
    </row>
    <row r="330" spans="1:25" ht="19.5" customHeight="1">
      <c r="A330" s="54">
        <v>4251</v>
      </c>
      <c r="B330" s="55" t="s">
        <v>118</v>
      </c>
      <c r="C330" s="50"/>
      <c r="D330" s="116"/>
      <c r="E330" s="116"/>
      <c r="F330" s="718"/>
      <c r="G330" s="154"/>
      <c r="H330" s="116"/>
      <c r="I330" s="730"/>
      <c r="J330" s="144"/>
      <c r="K330" s="116"/>
      <c r="L330" s="742"/>
      <c r="M330" s="124"/>
      <c r="N330" s="116"/>
      <c r="O330" s="754"/>
      <c r="P330" s="134"/>
      <c r="Q330" s="116"/>
      <c r="R330" s="766"/>
      <c r="S330" s="50"/>
      <c r="T330" s="116"/>
      <c r="U330" s="778"/>
      <c r="V330" s="50"/>
      <c r="W330" s="50">
        <f t="shared" si="26"/>
        <v>0</v>
      </c>
      <c r="X330" s="116"/>
      <c r="Y330" s="166">
        <f t="shared" si="25"/>
        <v>0</v>
      </c>
    </row>
    <row r="331" spans="1:25" ht="19.5" customHeight="1">
      <c r="A331" s="54">
        <v>4252</v>
      </c>
      <c r="B331" s="55" t="s">
        <v>119</v>
      </c>
      <c r="C331" s="50"/>
      <c r="D331" s="116"/>
      <c r="E331" s="116"/>
      <c r="F331" s="718"/>
      <c r="G331" s="154"/>
      <c r="H331" s="116"/>
      <c r="I331" s="730"/>
      <c r="J331" s="144"/>
      <c r="K331" s="116"/>
      <c r="L331" s="742"/>
      <c r="M331" s="124"/>
      <c r="N331" s="116"/>
      <c r="O331" s="754"/>
      <c r="P331" s="134"/>
      <c r="Q331" s="116"/>
      <c r="R331" s="766"/>
      <c r="S331" s="50"/>
      <c r="T331" s="116"/>
      <c r="U331" s="778"/>
      <c r="V331" s="50"/>
      <c r="W331" s="50">
        <f t="shared" si="26"/>
        <v>0</v>
      </c>
      <c r="X331" s="116"/>
      <c r="Y331" s="166">
        <f t="shared" si="25"/>
        <v>0</v>
      </c>
    </row>
    <row r="332" spans="1:25" s="59" customFormat="1" ht="36" customHeight="1">
      <c r="A332" s="56" t="s">
        <v>142</v>
      </c>
      <c r="B332" s="57" t="s">
        <v>143</v>
      </c>
      <c r="C332" s="58">
        <f>SUM(C333+C345+C379)</f>
        <v>0</v>
      </c>
      <c r="D332" s="119">
        <f>SUM(D333+D345+D379)</f>
        <v>0</v>
      </c>
      <c r="E332" s="119"/>
      <c r="F332" s="725">
        <f>SUM(F333+F345+F379)</f>
        <v>0</v>
      </c>
      <c r="G332" s="159">
        <f>SUM(G333+G345+G379)</f>
        <v>0</v>
      </c>
      <c r="H332" s="119"/>
      <c r="I332" s="737">
        <f>SUM(I333+I345+I379)</f>
        <v>0</v>
      </c>
      <c r="J332" s="149">
        <f>SUM(J333+J345+J379)</f>
        <v>0</v>
      </c>
      <c r="K332" s="119"/>
      <c r="L332" s="749">
        <f>SUM(L333+L345+L379)</f>
        <v>0</v>
      </c>
      <c r="M332" s="129">
        <f>SUM(M333+M345+M379)</f>
        <v>0</v>
      </c>
      <c r="N332" s="119"/>
      <c r="O332" s="761">
        <f>SUM(O333+O345+O379)</f>
        <v>0</v>
      </c>
      <c r="P332" s="139">
        <f>SUM(P333+P345+P379)</f>
        <v>0</v>
      </c>
      <c r="Q332" s="119"/>
      <c r="R332" s="773">
        <f>SUM(R333+R345+R379)</f>
        <v>0</v>
      </c>
      <c r="S332" s="58">
        <f>SUM(S333+S345+S379)</f>
        <v>0</v>
      </c>
      <c r="T332" s="119"/>
      <c r="U332" s="784">
        <f>SUM(U333+U345+U379)</f>
        <v>0</v>
      </c>
      <c r="V332" s="58">
        <f>SUM(V333+V345+V379)</f>
        <v>0</v>
      </c>
      <c r="W332" s="50">
        <f t="shared" si="26"/>
        <v>0</v>
      </c>
      <c r="X332" s="119"/>
      <c r="Y332" s="166">
        <f t="shared" si="25"/>
        <v>0</v>
      </c>
    </row>
    <row r="333" spans="1:25" s="42" customFormat="1" ht="19.5" customHeight="1">
      <c r="A333" s="49">
        <v>31</v>
      </c>
      <c r="B333" s="52" t="s">
        <v>127</v>
      </c>
      <c r="C333" s="53">
        <f>SUM(C334)+C339+C341</f>
        <v>0</v>
      </c>
      <c r="D333" s="112">
        <f>SUM(D334)+D339+D341</f>
        <v>0</v>
      </c>
      <c r="E333" s="112"/>
      <c r="F333" s="719">
        <f>SUM(F334)+F339+F341</f>
        <v>0</v>
      </c>
      <c r="G333" s="155">
        <f>SUM(G334)+G339+G341</f>
        <v>0</v>
      </c>
      <c r="H333" s="112"/>
      <c r="I333" s="731">
        <f>SUM(I334)+I339+I341</f>
        <v>0</v>
      </c>
      <c r="J333" s="145">
        <f>SUM(J334)+J339+J341</f>
        <v>0</v>
      </c>
      <c r="K333" s="112"/>
      <c r="L333" s="743">
        <f>SUM(L334)+L339+L341</f>
        <v>0</v>
      </c>
      <c r="M333" s="125">
        <f>SUM(M334)+M339+M341</f>
        <v>0</v>
      </c>
      <c r="N333" s="112"/>
      <c r="O333" s="755">
        <f>SUM(O334)+O339+O341</f>
        <v>0</v>
      </c>
      <c r="P333" s="135">
        <f>SUM(P334)+P339+P341</f>
        <v>0</v>
      </c>
      <c r="Q333" s="112"/>
      <c r="R333" s="767">
        <f>SUM(R334)+R339+R341</f>
        <v>0</v>
      </c>
      <c r="S333" s="53">
        <f>SUM(S334)+S339+S341</f>
        <v>0</v>
      </c>
      <c r="T333" s="112"/>
      <c r="U333" s="779">
        <f>SUM(U334)+U339+U341</f>
        <v>0</v>
      </c>
      <c r="V333" s="53">
        <f>SUM(V334)+V339+V341</f>
        <v>0</v>
      </c>
      <c r="W333" s="50">
        <f t="shared" si="26"/>
        <v>0</v>
      </c>
      <c r="X333" s="112"/>
      <c r="Y333" s="166">
        <f t="shared" si="25"/>
        <v>0</v>
      </c>
    </row>
    <row r="334" spans="1:25" s="42" customFormat="1" ht="19.5" customHeight="1">
      <c r="A334" s="49">
        <v>311</v>
      </c>
      <c r="B334" s="52" t="s">
        <v>128</v>
      </c>
      <c r="C334" s="53">
        <f>SUM(C335:C338)</f>
        <v>0</v>
      </c>
      <c r="D334" s="112">
        <f>SUM(D335:D338)</f>
        <v>0</v>
      </c>
      <c r="E334" s="714" t="e">
        <f>(F334/D334)*100</f>
        <v>#DIV/0!</v>
      </c>
      <c r="F334" s="719">
        <f>SUM(F335:F338)</f>
        <v>0</v>
      </c>
      <c r="G334" s="155">
        <f>SUM(G335:G338)</f>
        <v>0</v>
      </c>
      <c r="H334" s="714" t="e">
        <f>(I334/G334)*100</f>
        <v>#DIV/0!</v>
      </c>
      <c r="I334" s="731">
        <f>SUM(I335:I338)</f>
        <v>0</v>
      </c>
      <c r="J334" s="145">
        <f>SUM(J335:J338)</f>
        <v>0</v>
      </c>
      <c r="K334" s="714" t="e">
        <f>(L334/J334)*100</f>
        <v>#DIV/0!</v>
      </c>
      <c r="L334" s="743">
        <f>SUM(L335:L338)</f>
        <v>0</v>
      </c>
      <c r="M334" s="125">
        <f>SUM(M335:M338)</f>
        <v>0</v>
      </c>
      <c r="N334" s="714" t="e">
        <f>(O334/M334)*100</f>
        <v>#DIV/0!</v>
      </c>
      <c r="O334" s="755">
        <f>SUM(O335:O338)</f>
        <v>0</v>
      </c>
      <c r="P334" s="135">
        <f>SUM(P335:P338)</f>
        <v>0</v>
      </c>
      <c r="Q334" s="714" t="e">
        <f>(R334/P334)*100</f>
        <v>#DIV/0!</v>
      </c>
      <c r="R334" s="767">
        <f>SUM(R335:R338)</f>
        <v>0</v>
      </c>
      <c r="S334" s="53">
        <f>SUM(S335:S338)</f>
        <v>0</v>
      </c>
      <c r="T334" s="714" t="e">
        <f>(U334/S334)*100</f>
        <v>#DIV/0!</v>
      </c>
      <c r="U334" s="779">
        <f>SUM(U335:U338)</f>
        <v>0</v>
      </c>
      <c r="V334" s="53">
        <f>SUM(V335:V338)</f>
        <v>0</v>
      </c>
      <c r="W334" s="50">
        <f t="shared" si="26"/>
        <v>0</v>
      </c>
      <c r="X334" s="714" t="e">
        <f>(Y334/W334)*100</f>
        <v>#DIV/0!</v>
      </c>
      <c r="Y334" s="51">
        <f t="shared" si="25"/>
        <v>0</v>
      </c>
    </row>
    <row r="335" spans="1:25" ht="19.5" customHeight="1">
      <c r="A335" s="54">
        <v>3111</v>
      </c>
      <c r="B335" s="55" t="s">
        <v>129</v>
      </c>
      <c r="C335" s="50"/>
      <c r="D335" s="116"/>
      <c r="E335" s="116"/>
      <c r="F335" s="718"/>
      <c r="G335" s="154"/>
      <c r="H335" s="116"/>
      <c r="I335" s="730"/>
      <c r="J335" s="144"/>
      <c r="K335" s="116"/>
      <c r="L335" s="742"/>
      <c r="M335" s="124"/>
      <c r="N335" s="116"/>
      <c r="O335" s="754"/>
      <c r="P335" s="134"/>
      <c r="Q335" s="116"/>
      <c r="R335" s="766"/>
      <c r="S335" s="50"/>
      <c r="T335" s="116"/>
      <c r="U335" s="778"/>
      <c r="V335" s="50"/>
      <c r="W335" s="50">
        <f t="shared" si="26"/>
        <v>0</v>
      </c>
      <c r="X335" s="116"/>
      <c r="Y335" s="166">
        <f t="shared" si="25"/>
        <v>0</v>
      </c>
    </row>
    <row r="336" spans="1:25" ht="19.5" customHeight="1">
      <c r="A336" s="54">
        <v>3112</v>
      </c>
      <c r="B336" s="55" t="s">
        <v>130</v>
      </c>
      <c r="C336" s="50"/>
      <c r="D336" s="116"/>
      <c r="E336" s="116"/>
      <c r="F336" s="718"/>
      <c r="G336" s="154"/>
      <c r="H336" s="116"/>
      <c r="I336" s="730"/>
      <c r="J336" s="144"/>
      <c r="K336" s="116"/>
      <c r="L336" s="742"/>
      <c r="M336" s="124"/>
      <c r="N336" s="116"/>
      <c r="O336" s="754"/>
      <c r="P336" s="134"/>
      <c r="Q336" s="116"/>
      <c r="R336" s="766"/>
      <c r="S336" s="50"/>
      <c r="T336" s="116"/>
      <c r="U336" s="778"/>
      <c r="V336" s="50"/>
      <c r="W336" s="50">
        <f t="shared" si="26"/>
        <v>0</v>
      </c>
      <c r="X336" s="116"/>
      <c r="Y336" s="166">
        <f t="shared" si="25"/>
        <v>0</v>
      </c>
    </row>
    <row r="337" spans="1:25" ht="19.5" customHeight="1">
      <c r="A337" s="54">
        <v>3113</v>
      </c>
      <c r="B337" s="55" t="s">
        <v>131</v>
      </c>
      <c r="C337" s="50"/>
      <c r="D337" s="116"/>
      <c r="E337" s="116"/>
      <c r="F337" s="718"/>
      <c r="G337" s="154"/>
      <c r="H337" s="116"/>
      <c r="I337" s="730"/>
      <c r="J337" s="144"/>
      <c r="K337" s="116"/>
      <c r="L337" s="742"/>
      <c r="M337" s="124"/>
      <c r="N337" s="116"/>
      <c r="O337" s="754"/>
      <c r="P337" s="134"/>
      <c r="Q337" s="116"/>
      <c r="R337" s="766"/>
      <c r="S337" s="50"/>
      <c r="T337" s="116"/>
      <c r="U337" s="778"/>
      <c r="V337" s="50"/>
      <c r="W337" s="50">
        <f t="shared" si="26"/>
        <v>0</v>
      </c>
      <c r="X337" s="116"/>
      <c r="Y337" s="166">
        <f t="shared" si="25"/>
        <v>0</v>
      </c>
    </row>
    <row r="338" spans="1:25" ht="19.5" customHeight="1">
      <c r="A338" s="54">
        <v>3114</v>
      </c>
      <c r="B338" s="55" t="s">
        <v>132</v>
      </c>
      <c r="C338" s="50"/>
      <c r="D338" s="116"/>
      <c r="E338" s="116"/>
      <c r="F338" s="718"/>
      <c r="G338" s="154"/>
      <c r="H338" s="116"/>
      <c r="I338" s="730"/>
      <c r="J338" s="144"/>
      <c r="K338" s="116"/>
      <c r="L338" s="742"/>
      <c r="M338" s="124"/>
      <c r="N338" s="116"/>
      <c r="O338" s="754"/>
      <c r="P338" s="134"/>
      <c r="Q338" s="116"/>
      <c r="R338" s="766"/>
      <c r="S338" s="50"/>
      <c r="T338" s="116"/>
      <c r="U338" s="778"/>
      <c r="V338" s="50"/>
      <c r="W338" s="50">
        <f t="shared" si="26"/>
        <v>0</v>
      </c>
      <c r="X338" s="116"/>
      <c r="Y338" s="166">
        <f t="shared" si="25"/>
        <v>0</v>
      </c>
    </row>
    <row r="339" spans="1:25" s="42" customFormat="1" ht="19.5" customHeight="1">
      <c r="A339" s="49">
        <v>312</v>
      </c>
      <c r="B339" s="52" t="s">
        <v>133</v>
      </c>
      <c r="C339" s="53">
        <f>SUM(C340)</f>
        <v>0</v>
      </c>
      <c r="D339" s="112">
        <f aca="true" t="shared" si="27" ref="D339:V339">SUM(D340)</f>
        <v>0</v>
      </c>
      <c r="E339" s="714" t="e">
        <f>(F339/D339)*100</f>
        <v>#DIV/0!</v>
      </c>
      <c r="F339" s="719">
        <f t="shared" si="27"/>
        <v>0</v>
      </c>
      <c r="G339" s="155">
        <f t="shared" si="27"/>
        <v>0</v>
      </c>
      <c r="H339" s="714" t="e">
        <f>(I339/G339)*100</f>
        <v>#DIV/0!</v>
      </c>
      <c r="I339" s="731">
        <f t="shared" si="27"/>
        <v>0</v>
      </c>
      <c r="J339" s="145">
        <f t="shared" si="27"/>
        <v>0</v>
      </c>
      <c r="K339" s="714" t="e">
        <f>(L339/J339)*100</f>
        <v>#DIV/0!</v>
      </c>
      <c r="L339" s="743">
        <f t="shared" si="27"/>
        <v>0</v>
      </c>
      <c r="M339" s="125">
        <f t="shared" si="27"/>
        <v>0</v>
      </c>
      <c r="N339" s="714" t="e">
        <f>(O339/M339)*100</f>
        <v>#DIV/0!</v>
      </c>
      <c r="O339" s="755">
        <f t="shared" si="27"/>
        <v>0</v>
      </c>
      <c r="P339" s="135">
        <f t="shared" si="27"/>
        <v>0</v>
      </c>
      <c r="Q339" s="714" t="e">
        <f>(R339/P339)*100</f>
        <v>#DIV/0!</v>
      </c>
      <c r="R339" s="767">
        <f t="shared" si="27"/>
        <v>0</v>
      </c>
      <c r="S339" s="53">
        <f t="shared" si="27"/>
        <v>0</v>
      </c>
      <c r="T339" s="714" t="e">
        <f>(U339/S339)*100</f>
        <v>#DIV/0!</v>
      </c>
      <c r="U339" s="779">
        <f t="shared" si="27"/>
        <v>0</v>
      </c>
      <c r="V339" s="53">
        <f t="shared" si="27"/>
        <v>0</v>
      </c>
      <c r="W339" s="50">
        <f t="shared" si="26"/>
        <v>0</v>
      </c>
      <c r="X339" s="714" t="e">
        <f>(Y339/W339)*100</f>
        <v>#DIV/0!</v>
      </c>
      <c r="Y339" s="51">
        <f t="shared" si="25"/>
        <v>0</v>
      </c>
    </row>
    <row r="340" spans="1:25" ht="19.5" customHeight="1">
      <c r="A340" s="54">
        <v>3121</v>
      </c>
      <c r="B340" s="55" t="s">
        <v>133</v>
      </c>
      <c r="C340" s="50"/>
      <c r="D340" s="116"/>
      <c r="E340" s="116"/>
      <c r="F340" s="718"/>
      <c r="G340" s="154"/>
      <c r="H340" s="116"/>
      <c r="I340" s="730"/>
      <c r="J340" s="144"/>
      <c r="K340" s="116"/>
      <c r="L340" s="742"/>
      <c r="M340" s="124"/>
      <c r="N340" s="116"/>
      <c r="O340" s="754"/>
      <c r="P340" s="134"/>
      <c r="Q340" s="116"/>
      <c r="R340" s="766"/>
      <c r="S340" s="50"/>
      <c r="T340" s="116"/>
      <c r="U340" s="778"/>
      <c r="V340" s="50"/>
      <c r="W340" s="50">
        <f t="shared" si="26"/>
        <v>0</v>
      </c>
      <c r="X340" s="116"/>
      <c r="Y340" s="166">
        <f t="shared" si="25"/>
        <v>0</v>
      </c>
    </row>
    <row r="341" spans="1:25" s="42" customFormat="1" ht="19.5" customHeight="1">
      <c r="A341" s="49">
        <v>313</v>
      </c>
      <c r="B341" s="52" t="s">
        <v>134</v>
      </c>
      <c r="C341" s="53">
        <f>SUM(C342:C344)</f>
        <v>0</v>
      </c>
      <c r="D341" s="112">
        <f>SUM(D342:D344)</f>
        <v>0</v>
      </c>
      <c r="E341" s="714" t="e">
        <f>(F341/D341)*100</f>
        <v>#DIV/0!</v>
      </c>
      <c r="F341" s="719">
        <f>SUM(F342:F344)</f>
        <v>0</v>
      </c>
      <c r="G341" s="155">
        <f>SUM(G342:G344)</f>
        <v>0</v>
      </c>
      <c r="H341" s="714" t="e">
        <f>(I341/G341)*100</f>
        <v>#DIV/0!</v>
      </c>
      <c r="I341" s="731">
        <f>SUM(I342:I344)</f>
        <v>0</v>
      </c>
      <c r="J341" s="145">
        <f>SUM(J342:J344)</f>
        <v>0</v>
      </c>
      <c r="K341" s="714" t="e">
        <f>(L341/J341)*100</f>
        <v>#DIV/0!</v>
      </c>
      <c r="L341" s="743">
        <f>SUM(L342:L344)</f>
        <v>0</v>
      </c>
      <c r="M341" s="125">
        <f>SUM(M342:M344)</f>
        <v>0</v>
      </c>
      <c r="N341" s="714" t="e">
        <f>(O341/M341)*100</f>
        <v>#DIV/0!</v>
      </c>
      <c r="O341" s="755">
        <f>SUM(O342:O344)</f>
        <v>0</v>
      </c>
      <c r="P341" s="135">
        <f>SUM(P342:P344)</f>
        <v>0</v>
      </c>
      <c r="Q341" s="714" t="e">
        <f>(R341/P341)*100</f>
        <v>#DIV/0!</v>
      </c>
      <c r="R341" s="767">
        <f>SUM(R342:R344)</f>
        <v>0</v>
      </c>
      <c r="S341" s="53">
        <f>SUM(S342:S344)</f>
        <v>0</v>
      </c>
      <c r="T341" s="714" t="e">
        <f>(U341/S341)*100</f>
        <v>#DIV/0!</v>
      </c>
      <c r="U341" s="779">
        <f>SUM(U342:U344)</f>
        <v>0</v>
      </c>
      <c r="V341" s="53">
        <f>SUM(V342:V344)</f>
        <v>0</v>
      </c>
      <c r="W341" s="50">
        <f t="shared" si="26"/>
        <v>0</v>
      </c>
      <c r="X341" s="714" t="e">
        <f>(Y341/W341)*100</f>
        <v>#DIV/0!</v>
      </c>
      <c r="Y341" s="51">
        <f t="shared" si="25"/>
        <v>0</v>
      </c>
    </row>
    <row r="342" spans="1:25" s="42" customFormat="1" ht="19.5" customHeight="1">
      <c r="A342" s="54">
        <v>3131</v>
      </c>
      <c r="B342" s="55" t="s">
        <v>135</v>
      </c>
      <c r="C342" s="53"/>
      <c r="D342" s="112"/>
      <c r="E342" s="112"/>
      <c r="F342" s="719"/>
      <c r="G342" s="155"/>
      <c r="H342" s="112"/>
      <c r="I342" s="731"/>
      <c r="J342" s="145"/>
      <c r="K342" s="112"/>
      <c r="L342" s="743"/>
      <c r="M342" s="125"/>
      <c r="N342" s="112"/>
      <c r="O342" s="755"/>
      <c r="P342" s="135"/>
      <c r="Q342" s="112"/>
      <c r="R342" s="767"/>
      <c r="S342" s="53"/>
      <c r="T342" s="112"/>
      <c r="U342" s="779"/>
      <c r="V342" s="53"/>
      <c r="W342" s="50">
        <f t="shared" si="26"/>
        <v>0</v>
      </c>
      <c r="X342" s="112"/>
      <c r="Y342" s="166">
        <f t="shared" si="25"/>
        <v>0</v>
      </c>
    </row>
    <row r="343" spans="1:25" ht="25.5">
      <c r="A343" s="54">
        <v>3132</v>
      </c>
      <c r="B343" s="55" t="s">
        <v>136</v>
      </c>
      <c r="C343" s="50"/>
      <c r="D343" s="116"/>
      <c r="E343" s="116"/>
      <c r="F343" s="718"/>
      <c r="G343" s="154"/>
      <c r="H343" s="116"/>
      <c r="I343" s="730"/>
      <c r="J343" s="144"/>
      <c r="K343" s="116"/>
      <c r="L343" s="742"/>
      <c r="M343" s="124"/>
      <c r="N343" s="116"/>
      <c r="O343" s="754"/>
      <c r="P343" s="134"/>
      <c r="Q343" s="116"/>
      <c r="R343" s="766"/>
      <c r="S343" s="50"/>
      <c r="T343" s="116"/>
      <c r="U343" s="778"/>
      <c r="V343" s="50"/>
      <c r="W343" s="50">
        <f t="shared" si="26"/>
        <v>0</v>
      </c>
      <c r="X343" s="116"/>
      <c r="Y343" s="166">
        <f t="shared" si="25"/>
        <v>0</v>
      </c>
    </row>
    <row r="344" spans="1:25" ht="25.5">
      <c r="A344" s="54">
        <v>3133</v>
      </c>
      <c r="B344" s="55" t="s">
        <v>137</v>
      </c>
      <c r="C344" s="50"/>
      <c r="D344" s="116"/>
      <c r="E344" s="116"/>
      <c r="F344" s="718"/>
      <c r="G344" s="154"/>
      <c r="H344" s="116"/>
      <c r="I344" s="730"/>
      <c r="J344" s="144"/>
      <c r="K344" s="116"/>
      <c r="L344" s="742"/>
      <c r="M344" s="124"/>
      <c r="N344" s="116"/>
      <c r="O344" s="754"/>
      <c r="P344" s="134"/>
      <c r="Q344" s="116"/>
      <c r="R344" s="766"/>
      <c r="S344" s="50"/>
      <c r="T344" s="116"/>
      <c r="U344" s="778"/>
      <c r="V344" s="50"/>
      <c r="W344" s="50">
        <f t="shared" si="26"/>
        <v>0</v>
      </c>
      <c r="X344" s="116"/>
      <c r="Y344" s="166">
        <f t="shared" si="25"/>
        <v>0</v>
      </c>
    </row>
    <row r="345" spans="1:25" s="42" customFormat="1" ht="24.75" customHeight="1">
      <c r="A345" s="49">
        <v>32</v>
      </c>
      <c r="B345" s="52" t="s">
        <v>33</v>
      </c>
      <c r="C345" s="53">
        <f>SUM(C346+C351+C359+C369+C371)</f>
        <v>0</v>
      </c>
      <c r="D345" s="112">
        <f>SUM(D346+D351+D359+D369+D371)</f>
        <v>0</v>
      </c>
      <c r="E345" s="112"/>
      <c r="F345" s="719">
        <f>SUM(F346+F351+F359+F369+F371)</f>
        <v>0</v>
      </c>
      <c r="G345" s="155">
        <f>SUM(G346+G351+G359+G369+G371)</f>
        <v>0</v>
      </c>
      <c r="H345" s="112"/>
      <c r="I345" s="731">
        <f>SUM(I346+I351+I359+I369+I371)</f>
        <v>0</v>
      </c>
      <c r="J345" s="145">
        <f>SUM(J346+J351+J359+J369+J371)</f>
        <v>0</v>
      </c>
      <c r="K345" s="112"/>
      <c r="L345" s="743">
        <f>SUM(L346+L351+L359+L369+L371)</f>
        <v>0</v>
      </c>
      <c r="M345" s="125">
        <f>SUM(M346+M351+M359+M369+M371)</f>
        <v>0</v>
      </c>
      <c r="N345" s="112"/>
      <c r="O345" s="755">
        <f>SUM(O346+O351+O359+O369+O371)</f>
        <v>0</v>
      </c>
      <c r="P345" s="135">
        <f>SUM(P346+P351+P359+P369+P371)</f>
        <v>0</v>
      </c>
      <c r="Q345" s="112"/>
      <c r="R345" s="767">
        <f>SUM(R346+R351+R359+R369+R371)</f>
        <v>0</v>
      </c>
      <c r="S345" s="53">
        <f>SUM(S346+S351+S359+S369+S371)</f>
        <v>0</v>
      </c>
      <c r="T345" s="112"/>
      <c r="U345" s="779">
        <f>SUM(U346+U351+U359+U369+U371)</f>
        <v>0</v>
      </c>
      <c r="V345" s="53">
        <f>SUM(V346+V351+V359+V369+V371)</f>
        <v>0</v>
      </c>
      <c r="W345" s="50">
        <f t="shared" si="26"/>
        <v>0</v>
      </c>
      <c r="X345" s="112"/>
      <c r="Y345" s="166">
        <f t="shared" si="25"/>
        <v>0</v>
      </c>
    </row>
    <row r="346" spans="1:25" s="42" customFormat="1" ht="24.75" customHeight="1">
      <c r="A346" s="49">
        <v>321</v>
      </c>
      <c r="B346" s="52" t="s">
        <v>34</v>
      </c>
      <c r="C346" s="53">
        <f>SUM(C347:C350)</f>
        <v>0</v>
      </c>
      <c r="D346" s="112">
        <f>SUM(D347:D350)</f>
        <v>0</v>
      </c>
      <c r="E346" s="714" t="e">
        <f>(F346/D346)*100</f>
        <v>#DIV/0!</v>
      </c>
      <c r="F346" s="719">
        <f>SUM(F347:F350)</f>
        <v>0</v>
      </c>
      <c r="G346" s="155">
        <f>SUM(G347:G350)</f>
        <v>0</v>
      </c>
      <c r="H346" s="714" t="e">
        <f>(I346/G346)*100</f>
        <v>#DIV/0!</v>
      </c>
      <c r="I346" s="731">
        <f>SUM(I347:I350)</f>
        <v>0</v>
      </c>
      <c r="J346" s="145">
        <f>SUM(J347:J350)</f>
        <v>0</v>
      </c>
      <c r="K346" s="714" t="e">
        <f>(L346/J346)*100</f>
        <v>#DIV/0!</v>
      </c>
      <c r="L346" s="743">
        <f>SUM(L347:L350)</f>
        <v>0</v>
      </c>
      <c r="M346" s="125">
        <f>SUM(M347:M350)</f>
        <v>0</v>
      </c>
      <c r="N346" s="714" t="e">
        <f>(O346/M346)*100</f>
        <v>#DIV/0!</v>
      </c>
      <c r="O346" s="755">
        <f>SUM(O347:O350)</f>
        <v>0</v>
      </c>
      <c r="P346" s="135">
        <f>SUM(P347:P350)</f>
        <v>0</v>
      </c>
      <c r="Q346" s="714" t="e">
        <f>(R346/P346)*100</f>
        <v>#DIV/0!</v>
      </c>
      <c r="R346" s="767">
        <f>SUM(R347:R350)</f>
        <v>0</v>
      </c>
      <c r="S346" s="53">
        <f>SUM(S347:S350)</f>
        <v>0</v>
      </c>
      <c r="T346" s="714" t="e">
        <f>(U346/S346)*100</f>
        <v>#DIV/0!</v>
      </c>
      <c r="U346" s="779">
        <f>SUM(U347:U350)</f>
        <v>0</v>
      </c>
      <c r="V346" s="53">
        <f>SUM(V347:V350)</f>
        <v>0</v>
      </c>
      <c r="W346" s="50">
        <f t="shared" si="26"/>
        <v>0</v>
      </c>
      <c r="X346" s="714" t="e">
        <f>(Y346/W346)*100</f>
        <v>#DIV/0!</v>
      </c>
      <c r="Y346" s="51">
        <f t="shared" si="25"/>
        <v>0</v>
      </c>
    </row>
    <row r="347" spans="1:25" ht="24.75" customHeight="1">
      <c r="A347" s="54">
        <v>3211</v>
      </c>
      <c r="B347" s="55" t="s">
        <v>35</v>
      </c>
      <c r="C347" s="50"/>
      <c r="D347" s="116"/>
      <c r="E347" s="116"/>
      <c r="F347" s="718"/>
      <c r="G347" s="154"/>
      <c r="H347" s="116"/>
      <c r="I347" s="730"/>
      <c r="J347" s="144"/>
      <c r="K347" s="116"/>
      <c r="L347" s="742"/>
      <c r="M347" s="124"/>
      <c r="N347" s="116"/>
      <c r="O347" s="754"/>
      <c r="P347" s="134"/>
      <c r="Q347" s="116"/>
      <c r="R347" s="766"/>
      <c r="S347" s="50"/>
      <c r="T347" s="116"/>
      <c r="U347" s="778"/>
      <c r="V347" s="50"/>
      <c r="W347" s="50">
        <f t="shared" si="26"/>
        <v>0</v>
      </c>
      <c r="X347" s="116"/>
      <c r="Y347" s="166">
        <f t="shared" si="25"/>
        <v>0</v>
      </c>
    </row>
    <row r="348" spans="1:25" ht="24.75" customHeight="1">
      <c r="A348" s="54">
        <v>3212</v>
      </c>
      <c r="B348" s="55" t="s">
        <v>36</v>
      </c>
      <c r="C348" s="50"/>
      <c r="D348" s="116"/>
      <c r="E348" s="116"/>
      <c r="F348" s="718"/>
      <c r="G348" s="154"/>
      <c r="H348" s="116"/>
      <c r="I348" s="730"/>
      <c r="J348" s="144"/>
      <c r="K348" s="116"/>
      <c r="L348" s="742"/>
      <c r="M348" s="124"/>
      <c r="N348" s="116"/>
      <c r="O348" s="754"/>
      <c r="P348" s="134"/>
      <c r="Q348" s="116"/>
      <c r="R348" s="766"/>
      <c r="S348" s="50"/>
      <c r="T348" s="116"/>
      <c r="U348" s="778"/>
      <c r="V348" s="50"/>
      <c r="W348" s="50">
        <f t="shared" si="26"/>
        <v>0</v>
      </c>
      <c r="X348" s="116"/>
      <c r="Y348" s="166">
        <f t="shared" si="25"/>
        <v>0</v>
      </c>
    </row>
    <row r="349" spans="1:25" ht="24.75" customHeight="1">
      <c r="A349" s="54">
        <v>3213</v>
      </c>
      <c r="B349" s="55" t="s">
        <v>37</v>
      </c>
      <c r="C349" s="50"/>
      <c r="D349" s="116"/>
      <c r="E349" s="116"/>
      <c r="F349" s="718"/>
      <c r="G349" s="154"/>
      <c r="H349" s="116"/>
      <c r="I349" s="730"/>
      <c r="J349" s="144"/>
      <c r="K349" s="116"/>
      <c r="L349" s="742"/>
      <c r="M349" s="124"/>
      <c r="N349" s="116"/>
      <c r="O349" s="754"/>
      <c r="P349" s="134"/>
      <c r="Q349" s="116"/>
      <c r="R349" s="766"/>
      <c r="S349" s="50"/>
      <c r="T349" s="116"/>
      <c r="U349" s="778"/>
      <c r="V349" s="50"/>
      <c r="W349" s="50">
        <f t="shared" si="26"/>
        <v>0</v>
      </c>
      <c r="X349" s="116"/>
      <c r="Y349" s="166">
        <f t="shared" si="25"/>
        <v>0</v>
      </c>
    </row>
    <row r="350" spans="1:25" ht="24.75" customHeight="1">
      <c r="A350" s="54">
        <v>3214</v>
      </c>
      <c r="B350" s="55" t="s">
        <v>38</v>
      </c>
      <c r="C350" s="50"/>
      <c r="D350" s="116"/>
      <c r="E350" s="116"/>
      <c r="F350" s="718"/>
      <c r="G350" s="154"/>
      <c r="H350" s="116"/>
      <c r="I350" s="730"/>
      <c r="J350" s="144"/>
      <c r="K350" s="116"/>
      <c r="L350" s="742"/>
      <c r="M350" s="124"/>
      <c r="N350" s="116"/>
      <c r="O350" s="754"/>
      <c r="P350" s="134"/>
      <c r="Q350" s="116"/>
      <c r="R350" s="766"/>
      <c r="S350" s="50"/>
      <c r="T350" s="116"/>
      <c r="U350" s="778"/>
      <c r="V350" s="50"/>
      <c r="W350" s="50">
        <f t="shared" si="26"/>
        <v>0</v>
      </c>
      <c r="X350" s="116"/>
      <c r="Y350" s="166">
        <f t="shared" si="25"/>
        <v>0</v>
      </c>
    </row>
    <row r="351" spans="1:25" s="42" customFormat="1" ht="24.75" customHeight="1">
      <c r="A351" s="49">
        <v>322</v>
      </c>
      <c r="B351" s="52" t="s">
        <v>39</v>
      </c>
      <c r="C351" s="53">
        <f>SUM(C352:C358)</f>
        <v>0</v>
      </c>
      <c r="D351" s="112">
        <f>SUM(D352:D358)</f>
        <v>0</v>
      </c>
      <c r="E351" s="714" t="e">
        <f>(F351/D351)*100</f>
        <v>#DIV/0!</v>
      </c>
      <c r="F351" s="719">
        <f>SUM(F352:F358)</f>
        <v>0</v>
      </c>
      <c r="G351" s="155">
        <f>SUM(G352:G358)</f>
        <v>0</v>
      </c>
      <c r="H351" s="714" t="e">
        <f>(I351/G351)*100</f>
        <v>#DIV/0!</v>
      </c>
      <c r="I351" s="731">
        <f>SUM(I352:I358)</f>
        <v>0</v>
      </c>
      <c r="J351" s="145">
        <f>SUM(J352:J358)</f>
        <v>0</v>
      </c>
      <c r="K351" s="714" t="e">
        <f>(L351/J351)*100</f>
        <v>#DIV/0!</v>
      </c>
      <c r="L351" s="743">
        <f>SUM(L352:L358)</f>
        <v>0</v>
      </c>
      <c r="M351" s="125">
        <f>SUM(M352:M358)</f>
        <v>0</v>
      </c>
      <c r="N351" s="714" t="e">
        <f>(O351/M351)*100</f>
        <v>#DIV/0!</v>
      </c>
      <c r="O351" s="755">
        <f>SUM(O352:O358)</f>
        <v>0</v>
      </c>
      <c r="P351" s="135">
        <f>SUM(P352:P358)</f>
        <v>0</v>
      </c>
      <c r="Q351" s="714" t="e">
        <f>(R351/P351)*100</f>
        <v>#DIV/0!</v>
      </c>
      <c r="R351" s="767">
        <f>SUM(R352:R358)</f>
        <v>0</v>
      </c>
      <c r="S351" s="53">
        <f>SUM(S352:S358)</f>
        <v>0</v>
      </c>
      <c r="T351" s="714" t="e">
        <f>(U351/S351)*100</f>
        <v>#DIV/0!</v>
      </c>
      <c r="U351" s="779">
        <f>SUM(U352:U358)</f>
        <v>0</v>
      </c>
      <c r="V351" s="53">
        <f>SUM(V352:V358)</f>
        <v>0</v>
      </c>
      <c r="W351" s="50">
        <f t="shared" si="26"/>
        <v>0</v>
      </c>
      <c r="X351" s="714" t="e">
        <f>(Y351/W351)*100</f>
        <v>#DIV/0!</v>
      </c>
      <c r="Y351" s="51">
        <f t="shared" si="25"/>
        <v>0</v>
      </c>
    </row>
    <row r="352" spans="1:25" ht="24.75" customHeight="1">
      <c r="A352" s="54">
        <v>3221</v>
      </c>
      <c r="B352" s="55" t="s">
        <v>40</v>
      </c>
      <c r="C352" s="50"/>
      <c r="D352" s="116"/>
      <c r="E352" s="116"/>
      <c r="F352" s="718"/>
      <c r="G352" s="154"/>
      <c r="H352" s="116"/>
      <c r="I352" s="730"/>
      <c r="J352" s="144"/>
      <c r="K352" s="116"/>
      <c r="L352" s="742"/>
      <c r="M352" s="124"/>
      <c r="N352" s="116"/>
      <c r="O352" s="754"/>
      <c r="P352" s="134"/>
      <c r="Q352" s="116"/>
      <c r="R352" s="766"/>
      <c r="S352" s="50"/>
      <c r="T352" s="116"/>
      <c r="U352" s="778"/>
      <c r="V352" s="50"/>
      <c r="W352" s="50">
        <f t="shared" si="26"/>
        <v>0</v>
      </c>
      <c r="X352" s="116"/>
      <c r="Y352" s="166">
        <f t="shared" si="25"/>
        <v>0</v>
      </c>
    </row>
    <row r="353" spans="1:25" ht="24.75" customHeight="1">
      <c r="A353" s="54">
        <v>3222</v>
      </c>
      <c r="B353" s="55" t="s">
        <v>41</v>
      </c>
      <c r="C353" s="50"/>
      <c r="D353" s="116"/>
      <c r="E353" s="116"/>
      <c r="F353" s="718"/>
      <c r="G353" s="154"/>
      <c r="H353" s="116"/>
      <c r="I353" s="730"/>
      <c r="J353" s="144"/>
      <c r="K353" s="116"/>
      <c r="L353" s="742"/>
      <c r="M353" s="124"/>
      <c r="N353" s="116"/>
      <c r="O353" s="754"/>
      <c r="P353" s="134"/>
      <c r="Q353" s="116"/>
      <c r="R353" s="766"/>
      <c r="S353" s="50"/>
      <c r="T353" s="116"/>
      <c r="U353" s="778"/>
      <c r="V353" s="50"/>
      <c r="W353" s="50">
        <f t="shared" si="26"/>
        <v>0</v>
      </c>
      <c r="X353" s="116"/>
      <c r="Y353" s="166">
        <f t="shared" si="25"/>
        <v>0</v>
      </c>
    </row>
    <row r="354" spans="1:25" ht="24.75" customHeight="1">
      <c r="A354" s="54">
        <v>3223</v>
      </c>
      <c r="B354" s="55" t="s">
        <v>42</v>
      </c>
      <c r="C354" s="50"/>
      <c r="D354" s="116"/>
      <c r="E354" s="116"/>
      <c r="F354" s="718"/>
      <c r="G354" s="154"/>
      <c r="H354" s="116"/>
      <c r="I354" s="730"/>
      <c r="J354" s="144"/>
      <c r="K354" s="116"/>
      <c r="L354" s="742"/>
      <c r="M354" s="124"/>
      <c r="N354" s="116"/>
      <c r="O354" s="754"/>
      <c r="P354" s="134"/>
      <c r="Q354" s="116"/>
      <c r="R354" s="766"/>
      <c r="S354" s="50"/>
      <c r="T354" s="116"/>
      <c r="U354" s="778"/>
      <c r="V354" s="50"/>
      <c r="W354" s="50">
        <f t="shared" si="26"/>
        <v>0</v>
      </c>
      <c r="X354" s="116"/>
      <c r="Y354" s="166">
        <f t="shared" si="25"/>
        <v>0</v>
      </c>
    </row>
    <row r="355" spans="1:25" ht="25.5">
      <c r="A355" s="54">
        <v>3224</v>
      </c>
      <c r="B355" s="55" t="s">
        <v>43</v>
      </c>
      <c r="C355" s="50"/>
      <c r="D355" s="116"/>
      <c r="E355" s="116"/>
      <c r="F355" s="718"/>
      <c r="G355" s="154"/>
      <c r="H355" s="116"/>
      <c r="I355" s="730"/>
      <c r="J355" s="144"/>
      <c r="K355" s="116"/>
      <c r="L355" s="742"/>
      <c r="M355" s="124"/>
      <c r="N355" s="116"/>
      <c r="O355" s="754"/>
      <c r="P355" s="134"/>
      <c r="Q355" s="116"/>
      <c r="R355" s="766"/>
      <c r="S355" s="50"/>
      <c r="T355" s="116"/>
      <c r="U355" s="778"/>
      <c r="V355" s="50"/>
      <c r="W355" s="50">
        <f t="shared" si="26"/>
        <v>0</v>
      </c>
      <c r="X355" s="116"/>
      <c r="Y355" s="166">
        <f t="shared" si="25"/>
        <v>0</v>
      </c>
    </row>
    <row r="356" spans="1:25" ht="19.5" customHeight="1">
      <c r="A356" s="54">
        <v>3225</v>
      </c>
      <c r="B356" s="55" t="s">
        <v>44</v>
      </c>
      <c r="C356" s="50"/>
      <c r="D356" s="116"/>
      <c r="E356" s="116"/>
      <c r="F356" s="718"/>
      <c r="G356" s="154"/>
      <c r="H356" s="116"/>
      <c r="I356" s="730"/>
      <c r="J356" s="144"/>
      <c r="K356" s="116"/>
      <c r="L356" s="742"/>
      <c r="M356" s="124"/>
      <c r="N356" s="116"/>
      <c r="O356" s="754"/>
      <c r="P356" s="134"/>
      <c r="Q356" s="116"/>
      <c r="R356" s="766"/>
      <c r="S356" s="50"/>
      <c r="T356" s="116"/>
      <c r="U356" s="778"/>
      <c r="V356" s="50"/>
      <c r="W356" s="50">
        <f t="shared" si="26"/>
        <v>0</v>
      </c>
      <c r="X356" s="116"/>
      <c r="Y356" s="166">
        <f t="shared" si="25"/>
        <v>0</v>
      </c>
    </row>
    <row r="357" spans="1:25" ht="19.5" customHeight="1">
      <c r="A357" s="54">
        <v>3226</v>
      </c>
      <c r="B357" s="55" t="s">
        <v>45</v>
      </c>
      <c r="C357" s="50"/>
      <c r="D357" s="116"/>
      <c r="E357" s="116"/>
      <c r="F357" s="718"/>
      <c r="G357" s="154"/>
      <c r="H357" s="116"/>
      <c r="I357" s="730"/>
      <c r="J357" s="144"/>
      <c r="K357" s="116"/>
      <c r="L357" s="742"/>
      <c r="M357" s="124"/>
      <c r="N357" s="116"/>
      <c r="O357" s="754"/>
      <c r="P357" s="134"/>
      <c r="Q357" s="116"/>
      <c r="R357" s="766"/>
      <c r="S357" s="50"/>
      <c r="T357" s="116"/>
      <c r="U357" s="778"/>
      <c r="V357" s="50"/>
      <c r="W357" s="50">
        <f t="shared" si="26"/>
        <v>0</v>
      </c>
      <c r="X357" s="116"/>
      <c r="Y357" s="166">
        <f t="shared" si="25"/>
        <v>0</v>
      </c>
    </row>
    <row r="358" spans="1:25" ht="19.5" customHeight="1">
      <c r="A358" s="54">
        <v>3227</v>
      </c>
      <c r="B358" s="55" t="s">
        <v>46</v>
      </c>
      <c r="C358" s="50"/>
      <c r="D358" s="116"/>
      <c r="E358" s="116"/>
      <c r="F358" s="718"/>
      <c r="G358" s="154"/>
      <c r="H358" s="116"/>
      <c r="I358" s="730"/>
      <c r="J358" s="144"/>
      <c r="K358" s="116"/>
      <c r="L358" s="742"/>
      <c r="M358" s="124"/>
      <c r="N358" s="116"/>
      <c r="O358" s="754"/>
      <c r="P358" s="134"/>
      <c r="Q358" s="116"/>
      <c r="R358" s="766"/>
      <c r="S358" s="50"/>
      <c r="T358" s="116"/>
      <c r="U358" s="778"/>
      <c r="V358" s="50"/>
      <c r="W358" s="50">
        <f t="shared" si="26"/>
        <v>0</v>
      </c>
      <c r="X358" s="116"/>
      <c r="Y358" s="166">
        <f t="shared" si="25"/>
        <v>0</v>
      </c>
    </row>
    <row r="359" spans="1:25" s="42" customFormat="1" ht="19.5" customHeight="1">
      <c r="A359" s="49">
        <v>323</v>
      </c>
      <c r="B359" s="52" t="s">
        <v>47</v>
      </c>
      <c r="C359" s="53">
        <f>SUM(C360:C368)</f>
        <v>0</v>
      </c>
      <c r="D359" s="112">
        <f>SUM(D360:D368)</f>
        <v>0</v>
      </c>
      <c r="E359" s="714" t="e">
        <f>(F359/D359)*100</f>
        <v>#DIV/0!</v>
      </c>
      <c r="F359" s="719">
        <f>SUM(F360:F368)</f>
        <v>0</v>
      </c>
      <c r="G359" s="155">
        <f>SUM(G360:G368)</f>
        <v>0</v>
      </c>
      <c r="H359" s="714" t="e">
        <f>(I359/G359)*100</f>
        <v>#DIV/0!</v>
      </c>
      <c r="I359" s="731">
        <f>SUM(I360:I368)</f>
        <v>0</v>
      </c>
      <c r="J359" s="145">
        <f>SUM(J360:J368)</f>
        <v>0</v>
      </c>
      <c r="K359" s="714" t="e">
        <f>(L359/J359)*100</f>
        <v>#DIV/0!</v>
      </c>
      <c r="L359" s="743">
        <f>SUM(L360:L368)</f>
        <v>0</v>
      </c>
      <c r="M359" s="125">
        <f>SUM(M360:M368)</f>
        <v>0</v>
      </c>
      <c r="N359" s="714" t="e">
        <f>(O359/M359)*100</f>
        <v>#DIV/0!</v>
      </c>
      <c r="O359" s="755">
        <f>SUM(O360:O368)</f>
        <v>0</v>
      </c>
      <c r="P359" s="135">
        <f>SUM(P360:P368)</f>
        <v>0</v>
      </c>
      <c r="Q359" s="714" t="e">
        <f>(R359/P359)*100</f>
        <v>#DIV/0!</v>
      </c>
      <c r="R359" s="767">
        <f>SUM(R360:R368)</f>
        <v>0</v>
      </c>
      <c r="S359" s="53">
        <f>SUM(S360:S368)</f>
        <v>0</v>
      </c>
      <c r="T359" s="714" t="e">
        <f>(U359/S359)*100</f>
        <v>#DIV/0!</v>
      </c>
      <c r="U359" s="779">
        <f>SUM(U360:U368)</f>
        <v>0</v>
      </c>
      <c r="V359" s="53">
        <f>SUM(V360:V368)</f>
        <v>0</v>
      </c>
      <c r="W359" s="50">
        <f t="shared" si="26"/>
        <v>0</v>
      </c>
      <c r="X359" s="714" t="e">
        <f>(Y359/W359)*100</f>
        <v>#DIV/0!</v>
      </c>
      <c r="Y359" s="51">
        <f t="shared" si="25"/>
        <v>0</v>
      </c>
    </row>
    <row r="360" spans="1:25" ht="19.5" customHeight="1">
      <c r="A360" s="54">
        <v>3231</v>
      </c>
      <c r="B360" s="55" t="s">
        <v>48</v>
      </c>
      <c r="C360" s="50"/>
      <c r="D360" s="116"/>
      <c r="E360" s="116"/>
      <c r="F360" s="718"/>
      <c r="G360" s="154"/>
      <c r="H360" s="116"/>
      <c r="I360" s="730"/>
      <c r="J360" s="144"/>
      <c r="K360" s="116"/>
      <c r="L360" s="742"/>
      <c r="M360" s="124"/>
      <c r="N360" s="116"/>
      <c r="O360" s="754"/>
      <c r="P360" s="134"/>
      <c r="Q360" s="116"/>
      <c r="R360" s="766"/>
      <c r="S360" s="50"/>
      <c r="T360" s="116"/>
      <c r="U360" s="778"/>
      <c r="V360" s="50"/>
      <c r="W360" s="50">
        <f t="shared" si="26"/>
        <v>0</v>
      </c>
      <c r="X360" s="116"/>
      <c r="Y360" s="166">
        <f t="shared" si="25"/>
        <v>0</v>
      </c>
    </row>
    <row r="361" spans="1:25" ht="19.5" customHeight="1">
      <c r="A361" s="54">
        <v>3232</v>
      </c>
      <c r="B361" s="55" t="s">
        <v>49</v>
      </c>
      <c r="C361" s="50"/>
      <c r="D361" s="116"/>
      <c r="E361" s="116"/>
      <c r="F361" s="718"/>
      <c r="G361" s="154"/>
      <c r="H361" s="116"/>
      <c r="I361" s="730"/>
      <c r="J361" s="144"/>
      <c r="K361" s="116"/>
      <c r="L361" s="742"/>
      <c r="M361" s="124"/>
      <c r="N361" s="116"/>
      <c r="O361" s="754"/>
      <c r="P361" s="134"/>
      <c r="Q361" s="116"/>
      <c r="R361" s="766"/>
      <c r="S361" s="50"/>
      <c r="T361" s="116"/>
      <c r="U361" s="778"/>
      <c r="V361" s="50"/>
      <c r="W361" s="50">
        <f t="shared" si="26"/>
        <v>0</v>
      </c>
      <c r="X361" s="116"/>
      <c r="Y361" s="166">
        <f t="shared" si="25"/>
        <v>0</v>
      </c>
    </row>
    <row r="362" spans="1:25" ht="19.5" customHeight="1">
      <c r="A362" s="54">
        <v>3233</v>
      </c>
      <c r="B362" s="55" t="s">
        <v>50</v>
      </c>
      <c r="C362" s="50"/>
      <c r="D362" s="116"/>
      <c r="E362" s="116"/>
      <c r="F362" s="718"/>
      <c r="G362" s="154"/>
      <c r="H362" s="116"/>
      <c r="I362" s="730"/>
      <c r="J362" s="144"/>
      <c r="K362" s="116"/>
      <c r="L362" s="742"/>
      <c r="M362" s="124"/>
      <c r="N362" s="116"/>
      <c r="O362" s="754"/>
      <c r="P362" s="134"/>
      <c r="Q362" s="116"/>
      <c r="R362" s="766"/>
      <c r="S362" s="50"/>
      <c r="T362" s="116"/>
      <c r="U362" s="778"/>
      <c r="V362" s="50"/>
      <c r="W362" s="50">
        <f t="shared" si="26"/>
        <v>0</v>
      </c>
      <c r="X362" s="116"/>
      <c r="Y362" s="166">
        <f t="shared" si="25"/>
        <v>0</v>
      </c>
    </row>
    <row r="363" spans="1:25" ht="19.5" customHeight="1">
      <c r="A363" s="54">
        <v>3234</v>
      </c>
      <c r="B363" s="55" t="s">
        <v>51</v>
      </c>
      <c r="C363" s="50"/>
      <c r="D363" s="116"/>
      <c r="E363" s="116"/>
      <c r="F363" s="718"/>
      <c r="G363" s="154"/>
      <c r="H363" s="116"/>
      <c r="I363" s="730"/>
      <c r="J363" s="144"/>
      <c r="K363" s="116"/>
      <c r="L363" s="742"/>
      <c r="M363" s="124"/>
      <c r="N363" s="116"/>
      <c r="O363" s="754"/>
      <c r="P363" s="134"/>
      <c r="Q363" s="116"/>
      <c r="R363" s="766"/>
      <c r="S363" s="50"/>
      <c r="T363" s="116"/>
      <c r="U363" s="778"/>
      <c r="V363" s="50"/>
      <c r="W363" s="50">
        <f t="shared" si="26"/>
        <v>0</v>
      </c>
      <c r="X363" s="116"/>
      <c r="Y363" s="166">
        <f t="shared" si="25"/>
        <v>0</v>
      </c>
    </row>
    <row r="364" spans="1:25" ht="19.5" customHeight="1">
      <c r="A364" s="54">
        <v>3235</v>
      </c>
      <c r="B364" s="55" t="s">
        <v>52</v>
      </c>
      <c r="C364" s="50"/>
      <c r="D364" s="116"/>
      <c r="E364" s="116"/>
      <c r="F364" s="718"/>
      <c r="G364" s="154"/>
      <c r="H364" s="116"/>
      <c r="I364" s="730"/>
      <c r="J364" s="144"/>
      <c r="K364" s="116"/>
      <c r="L364" s="742"/>
      <c r="M364" s="124"/>
      <c r="N364" s="116"/>
      <c r="O364" s="754"/>
      <c r="P364" s="134"/>
      <c r="Q364" s="116"/>
      <c r="R364" s="766"/>
      <c r="S364" s="50"/>
      <c r="T364" s="116"/>
      <c r="U364" s="778"/>
      <c r="V364" s="50"/>
      <c r="W364" s="50">
        <f t="shared" si="26"/>
        <v>0</v>
      </c>
      <c r="X364" s="116"/>
      <c r="Y364" s="166">
        <f t="shared" si="25"/>
        <v>0</v>
      </c>
    </row>
    <row r="365" spans="1:25" ht="19.5" customHeight="1">
      <c r="A365" s="54">
        <v>3236</v>
      </c>
      <c r="B365" s="55" t="s">
        <v>53</v>
      </c>
      <c r="C365" s="50"/>
      <c r="D365" s="116"/>
      <c r="E365" s="116"/>
      <c r="F365" s="718"/>
      <c r="G365" s="154"/>
      <c r="H365" s="116"/>
      <c r="I365" s="730"/>
      <c r="J365" s="144"/>
      <c r="K365" s="116"/>
      <c r="L365" s="742"/>
      <c r="M365" s="124"/>
      <c r="N365" s="116"/>
      <c r="O365" s="754"/>
      <c r="P365" s="134"/>
      <c r="Q365" s="116"/>
      <c r="R365" s="766"/>
      <c r="S365" s="50"/>
      <c r="T365" s="116"/>
      <c r="U365" s="778"/>
      <c r="V365" s="50"/>
      <c r="W365" s="50">
        <f t="shared" si="26"/>
        <v>0</v>
      </c>
      <c r="X365" s="116"/>
      <c r="Y365" s="166">
        <f t="shared" si="25"/>
        <v>0</v>
      </c>
    </row>
    <row r="366" spans="1:25" ht="19.5" customHeight="1">
      <c r="A366" s="54">
        <v>3237</v>
      </c>
      <c r="B366" s="55" t="s">
        <v>54</v>
      </c>
      <c r="C366" s="50"/>
      <c r="D366" s="116"/>
      <c r="E366" s="116"/>
      <c r="F366" s="718"/>
      <c r="G366" s="154"/>
      <c r="H366" s="116"/>
      <c r="I366" s="730"/>
      <c r="J366" s="144"/>
      <c r="K366" s="116"/>
      <c r="L366" s="742"/>
      <c r="M366" s="124"/>
      <c r="N366" s="116"/>
      <c r="O366" s="754"/>
      <c r="P366" s="134"/>
      <c r="Q366" s="116"/>
      <c r="R366" s="766"/>
      <c r="S366" s="50"/>
      <c r="T366" s="116"/>
      <c r="U366" s="778"/>
      <c r="V366" s="50"/>
      <c r="W366" s="50">
        <f t="shared" si="26"/>
        <v>0</v>
      </c>
      <c r="X366" s="116"/>
      <c r="Y366" s="166">
        <f t="shared" si="25"/>
        <v>0</v>
      </c>
    </row>
    <row r="367" spans="1:25" ht="19.5" customHeight="1">
      <c r="A367" s="54">
        <v>3238</v>
      </c>
      <c r="B367" s="55" t="s">
        <v>55</v>
      </c>
      <c r="C367" s="50"/>
      <c r="D367" s="116"/>
      <c r="E367" s="116"/>
      <c r="F367" s="718"/>
      <c r="G367" s="154"/>
      <c r="H367" s="116"/>
      <c r="I367" s="730"/>
      <c r="J367" s="144"/>
      <c r="K367" s="116"/>
      <c r="L367" s="742"/>
      <c r="M367" s="124"/>
      <c r="N367" s="116"/>
      <c r="O367" s="754"/>
      <c r="P367" s="134"/>
      <c r="Q367" s="116"/>
      <c r="R367" s="766"/>
      <c r="S367" s="50"/>
      <c r="T367" s="116"/>
      <c r="U367" s="778"/>
      <c r="V367" s="50"/>
      <c r="W367" s="50">
        <f t="shared" si="26"/>
        <v>0</v>
      </c>
      <c r="X367" s="116"/>
      <c r="Y367" s="166">
        <f t="shared" si="25"/>
        <v>0</v>
      </c>
    </row>
    <row r="368" spans="1:25" ht="19.5" customHeight="1">
      <c r="A368" s="54">
        <v>3239</v>
      </c>
      <c r="B368" s="55" t="s">
        <v>56</v>
      </c>
      <c r="C368" s="50"/>
      <c r="D368" s="116"/>
      <c r="E368" s="116"/>
      <c r="F368" s="718"/>
      <c r="G368" s="154"/>
      <c r="H368" s="116"/>
      <c r="I368" s="730"/>
      <c r="J368" s="144"/>
      <c r="K368" s="116"/>
      <c r="L368" s="742"/>
      <c r="M368" s="124"/>
      <c r="N368" s="116"/>
      <c r="O368" s="754"/>
      <c r="P368" s="134"/>
      <c r="Q368" s="116"/>
      <c r="R368" s="766"/>
      <c r="S368" s="50"/>
      <c r="T368" s="116"/>
      <c r="U368" s="778"/>
      <c r="V368" s="50"/>
      <c r="W368" s="50">
        <f t="shared" si="26"/>
        <v>0</v>
      </c>
      <c r="X368" s="116"/>
      <c r="Y368" s="166">
        <f t="shared" si="25"/>
        <v>0</v>
      </c>
    </row>
    <row r="369" spans="1:25" s="42" customFormat="1" ht="24" customHeight="1">
      <c r="A369" s="49">
        <v>324</v>
      </c>
      <c r="B369" s="52" t="s">
        <v>57</v>
      </c>
      <c r="C369" s="53">
        <f>SUM(C370)</f>
        <v>0</v>
      </c>
      <c r="D369" s="112">
        <f aca="true" t="shared" si="28" ref="D369:V369">SUM(D370)</f>
        <v>0</v>
      </c>
      <c r="E369" s="714" t="e">
        <f>(F369/D369)*100</f>
        <v>#DIV/0!</v>
      </c>
      <c r="F369" s="719">
        <f t="shared" si="28"/>
        <v>0</v>
      </c>
      <c r="G369" s="155">
        <f t="shared" si="28"/>
        <v>0</v>
      </c>
      <c r="H369" s="714" t="e">
        <f>(I369/G369)*100</f>
        <v>#DIV/0!</v>
      </c>
      <c r="I369" s="731">
        <f t="shared" si="28"/>
        <v>0</v>
      </c>
      <c r="J369" s="145">
        <f t="shared" si="28"/>
        <v>0</v>
      </c>
      <c r="K369" s="714" t="e">
        <f>(L369/J369)*100</f>
        <v>#DIV/0!</v>
      </c>
      <c r="L369" s="743">
        <f t="shared" si="28"/>
        <v>0</v>
      </c>
      <c r="M369" s="125">
        <f t="shared" si="28"/>
        <v>0</v>
      </c>
      <c r="N369" s="714" t="e">
        <f>(O369/M369)*100</f>
        <v>#DIV/0!</v>
      </c>
      <c r="O369" s="755">
        <f t="shared" si="28"/>
        <v>0</v>
      </c>
      <c r="P369" s="135">
        <f t="shared" si="28"/>
        <v>0</v>
      </c>
      <c r="Q369" s="714" t="e">
        <f>(R369/P369)*100</f>
        <v>#DIV/0!</v>
      </c>
      <c r="R369" s="767">
        <f t="shared" si="28"/>
        <v>0</v>
      </c>
      <c r="S369" s="53">
        <f t="shared" si="28"/>
        <v>0</v>
      </c>
      <c r="T369" s="714" t="e">
        <f>(U369/S369)*100</f>
        <v>#DIV/0!</v>
      </c>
      <c r="U369" s="779">
        <f t="shared" si="28"/>
        <v>0</v>
      </c>
      <c r="V369" s="53">
        <f t="shared" si="28"/>
        <v>0</v>
      </c>
      <c r="W369" s="50">
        <f t="shared" si="26"/>
        <v>0</v>
      </c>
      <c r="X369" s="714" t="e">
        <f>(Y369/W369)*100</f>
        <v>#DIV/0!</v>
      </c>
      <c r="Y369" s="51">
        <f t="shared" si="25"/>
        <v>0</v>
      </c>
    </row>
    <row r="370" spans="1:25" ht="24" customHeight="1">
      <c r="A370" s="54">
        <v>3241</v>
      </c>
      <c r="B370" s="55" t="s">
        <v>57</v>
      </c>
      <c r="C370" s="50"/>
      <c r="D370" s="116"/>
      <c r="E370" s="116"/>
      <c r="F370" s="718"/>
      <c r="G370" s="154"/>
      <c r="H370" s="116"/>
      <c r="I370" s="730"/>
      <c r="J370" s="144"/>
      <c r="K370" s="116"/>
      <c r="L370" s="742"/>
      <c r="M370" s="124"/>
      <c r="N370" s="116"/>
      <c r="O370" s="754"/>
      <c r="P370" s="134"/>
      <c r="Q370" s="116"/>
      <c r="R370" s="766"/>
      <c r="S370" s="50"/>
      <c r="T370" s="116"/>
      <c r="U370" s="778"/>
      <c r="V370" s="50"/>
      <c r="W370" s="50">
        <f t="shared" si="26"/>
        <v>0</v>
      </c>
      <c r="X370" s="116"/>
      <c r="Y370" s="166">
        <f t="shared" si="25"/>
        <v>0</v>
      </c>
    </row>
    <row r="371" spans="1:25" s="42" customFormat="1" ht="19.5" customHeight="1">
      <c r="A371" s="49">
        <v>329</v>
      </c>
      <c r="B371" s="52" t="s">
        <v>58</v>
      </c>
      <c r="C371" s="53">
        <f>SUM(C372:C378)</f>
        <v>0</v>
      </c>
      <c r="D371" s="112">
        <f>SUM(D372:D378)</f>
        <v>0</v>
      </c>
      <c r="E371" s="714" t="e">
        <f>(F371/D371)*100</f>
        <v>#DIV/0!</v>
      </c>
      <c r="F371" s="719">
        <f>SUM(F372:F378)</f>
        <v>0</v>
      </c>
      <c r="G371" s="155">
        <f>SUM(G372:G378)</f>
        <v>0</v>
      </c>
      <c r="H371" s="714" t="e">
        <f>(I371/G371)*100</f>
        <v>#DIV/0!</v>
      </c>
      <c r="I371" s="731">
        <f>SUM(I372:I378)</f>
        <v>0</v>
      </c>
      <c r="J371" s="145">
        <f>SUM(J372:J378)</f>
        <v>0</v>
      </c>
      <c r="K371" s="714" t="e">
        <f>(L371/J371)*100</f>
        <v>#DIV/0!</v>
      </c>
      <c r="L371" s="743">
        <f>SUM(L372:L378)</f>
        <v>0</v>
      </c>
      <c r="M371" s="125">
        <f>SUM(M372:M378)</f>
        <v>0</v>
      </c>
      <c r="N371" s="714" t="e">
        <f>(O371/M371)*100</f>
        <v>#DIV/0!</v>
      </c>
      <c r="O371" s="755">
        <f>SUM(O372:O378)</f>
        <v>0</v>
      </c>
      <c r="P371" s="135">
        <f>SUM(P372:P378)</f>
        <v>0</v>
      </c>
      <c r="Q371" s="714" t="e">
        <f>(R371/P371)*100</f>
        <v>#DIV/0!</v>
      </c>
      <c r="R371" s="767">
        <f>SUM(R372:R378)</f>
        <v>0</v>
      </c>
      <c r="S371" s="53">
        <f>SUM(S372:S378)</f>
        <v>0</v>
      </c>
      <c r="T371" s="714" t="e">
        <f>(U371/S371)*100</f>
        <v>#DIV/0!</v>
      </c>
      <c r="U371" s="779">
        <f>SUM(U372:U378)</f>
        <v>0</v>
      </c>
      <c r="V371" s="53">
        <f>SUM(V372:V378)</f>
        <v>0</v>
      </c>
      <c r="W371" s="50">
        <f t="shared" si="26"/>
        <v>0</v>
      </c>
      <c r="X371" s="714" t="e">
        <f>(Y371/W371)*100</f>
        <v>#DIV/0!</v>
      </c>
      <c r="Y371" s="51">
        <f t="shared" si="25"/>
        <v>0</v>
      </c>
    </row>
    <row r="372" spans="1:25" ht="26.25" customHeight="1">
      <c r="A372" s="54">
        <v>3291</v>
      </c>
      <c r="B372" s="55" t="s">
        <v>59</v>
      </c>
      <c r="C372" s="50"/>
      <c r="D372" s="116"/>
      <c r="E372" s="116"/>
      <c r="F372" s="718"/>
      <c r="G372" s="154"/>
      <c r="H372" s="116"/>
      <c r="I372" s="730"/>
      <c r="J372" s="144"/>
      <c r="K372" s="116"/>
      <c r="L372" s="742"/>
      <c r="M372" s="124"/>
      <c r="N372" s="116"/>
      <c r="O372" s="754"/>
      <c r="P372" s="134"/>
      <c r="Q372" s="116"/>
      <c r="R372" s="766"/>
      <c r="S372" s="50"/>
      <c r="T372" s="116"/>
      <c r="U372" s="778"/>
      <c r="V372" s="50"/>
      <c r="W372" s="50">
        <f t="shared" si="26"/>
        <v>0</v>
      </c>
      <c r="X372" s="116"/>
      <c r="Y372" s="166">
        <f t="shared" si="25"/>
        <v>0</v>
      </c>
    </row>
    <row r="373" spans="1:25" ht="19.5" customHeight="1">
      <c r="A373" s="54">
        <v>3292</v>
      </c>
      <c r="B373" s="55" t="s">
        <v>60</v>
      </c>
      <c r="C373" s="50"/>
      <c r="D373" s="116"/>
      <c r="E373" s="116"/>
      <c r="F373" s="718"/>
      <c r="G373" s="154"/>
      <c r="H373" s="116"/>
      <c r="I373" s="730"/>
      <c r="J373" s="144"/>
      <c r="K373" s="116"/>
      <c r="L373" s="742"/>
      <c r="M373" s="124"/>
      <c r="N373" s="116"/>
      <c r="O373" s="754"/>
      <c r="P373" s="134"/>
      <c r="Q373" s="116"/>
      <c r="R373" s="766"/>
      <c r="S373" s="50"/>
      <c r="T373" s="116"/>
      <c r="U373" s="778"/>
      <c r="V373" s="50"/>
      <c r="W373" s="50">
        <f t="shared" si="26"/>
        <v>0</v>
      </c>
      <c r="X373" s="116"/>
      <c r="Y373" s="166">
        <f t="shared" si="25"/>
        <v>0</v>
      </c>
    </row>
    <row r="374" spans="1:25" ht="19.5" customHeight="1">
      <c r="A374" s="54">
        <v>3293</v>
      </c>
      <c r="B374" s="55" t="s">
        <v>61</v>
      </c>
      <c r="C374" s="50"/>
      <c r="D374" s="116"/>
      <c r="E374" s="116"/>
      <c r="F374" s="718"/>
      <c r="G374" s="154"/>
      <c r="H374" s="116"/>
      <c r="I374" s="730"/>
      <c r="J374" s="144"/>
      <c r="K374" s="116"/>
      <c r="L374" s="742"/>
      <c r="M374" s="124"/>
      <c r="N374" s="116"/>
      <c r="O374" s="754"/>
      <c r="P374" s="134"/>
      <c r="Q374" s="116"/>
      <c r="R374" s="766"/>
      <c r="S374" s="50"/>
      <c r="T374" s="116"/>
      <c r="U374" s="778"/>
      <c r="V374" s="50"/>
      <c r="W374" s="50">
        <f t="shared" si="26"/>
        <v>0</v>
      </c>
      <c r="X374" s="116"/>
      <c r="Y374" s="166">
        <f t="shared" si="25"/>
        <v>0</v>
      </c>
    </row>
    <row r="375" spans="1:25" ht="19.5" customHeight="1">
      <c r="A375" s="54">
        <v>3294</v>
      </c>
      <c r="B375" s="55" t="s">
        <v>62</v>
      </c>
      <c r="C375" s="50"/>
      <c r="D375" s="116"/>
      <c r="E375" s="116"/>
      <c r="F375" s="718"/>
      <c r="G375" s="154"/>
      <c r="H375" s="116"/>
      <c r="I375" s="730"/>
      <c r="J375" s="144"/>
      <c r="K375" s="116"/>
      <c r="L375" s="742"/>
      <c r="M375" s="124"/>
      <c r="N375" s="116"/>
      <c r="O375" s="754"/>
      <c r="P375" s="134"/>
      <c r="Q375" s="116"/>
      <c r="R375" s="766"/>
      <c r="S375" s="50"/>
      <c r="T375" s="116"/>
      <c r="U375" s="778"/>
      <c r="V375" s="50"/>
      <c r="W375" s="50">
        <f t="shared" si="26"/>
        <v>0</v>
      </c>
      <c r="X375" s="116"/>
      <c r="Y375" s="166">
        <f t="shared" si="25"/>
        <v>0</v>
      </c>
    </row>
    <row r="376" spans="1:25" ht="19.5" customHeight="1">
      <c r="A376" s="54">
        <v>3295</v>
      </c>
      <c r="B376" s="55" t="s">
        <v>63</v>
      </c>
      <c r="C376" s="50"/>
      <c r="D376" s="116"/>
      <c r="E376" s="116"/>
      <c r="F376" s="718"/>
      <c r="G376" s="154"/>
      <c r="H376" s="116"/>
      <c r="I376" s="730"/>
      <c r="J376" s="144"/>
      <c r="K376" s="116"/>
      <c r="L376" s="742"/>
      <c r="M376" s="124"/>
      <c r="N376" s="116"/>
      <c r="O376" s="754"/>
      <c r="P376" s="134"/>
      <c r="Q376" s="116"/>
      <c r="R376" s="766"/>
      <c r="S376" s="50"/>
      <c r="T376" s="116"/>
      <c r="U376" s="778"/>
      <c r="V376" s="50"/>
      <c r="W376" s="50">
        <f t="shared" si="26"/>
        <v>0</v>
      </c>
      <c r="X376" s="116"/>
      <c r="Y376" s="166">
        <f t="shared" si="25"/>
        <v>0</v>
      </c>
    </row>
    <row r="377" spans="1:25" ht="19.5" customHeight="1">
      <c r="A377" s="54">
        <v>3296</v>
      </c>
      <c r="B377" s="55" t="s">
        <v>64</v>
      </c>
      <c r="C377" s="50"/>
      <c r="D377" s="116"/>
      <c r="E377" s="116"/>
      <c r="F377" s="718"/>
      <c r="G377" s="154"/>
      <c r="H377" s="116"/>
      <c r="I377" s="730"/>
      <c r="J377" s="144"/>
      <c r="K377" s="116"/>
      <c r="L377" s="742"/>
      <c r="M377" s="124"/>
      <c r="N377" s="116"/>
      <c r="O377" s="754"/>
      <c r="P377" s="134"/>
      <c r="Q377" s="116"/>
      <c r="R377" s="766"/>
      <c r="S377" s="50"/>
      <c r="T377" s="116"/>
      <c r="U377" s="778"/>
      <c r="V377" s="50"/>
      <c r="W377" s="50">
        <f t="shared" si="26"/>
        <v>0</v>
      </c>
      <c r="X377" s="116"/>
      <c r="Y377" s="166">
        <f t="shared" si="25"/>
        <v>0</v>
      </c>
    </row>
    <row r="378" spans="1:25" ht="19.5" customHeight="1">
      <c r="A378" s="54">
        <v>3299</v>
      </c>
      <c r="B378" s="55" t="s">
        <v>58</v>
      </c>
      <c r="C378" s="50"/>
      <c r="D378" s="116"/>
      <c r="E378" s="116"/>
      <c r="F378" s="718"/>
      <c r="G378" s="154"/>
      <c r="H378" s="116"/>
      <c r="I378" s="730"/>
      <c r="J378" s="144"/>
      <c r="K378" s="116"/>
      <c r="L378" s="742"/>
      <c r="M378" s="124"/>
      <c r="N378" s="116"/>
      <c r="O378" s="754"/>
      <c r="P378" s="134"/>
      <c r="Q378" s="116"/>
      <c r="R378" s="766"/>
      <c r="S378" s="50"/>
      <c r="T378" s="116"/>
      <c r="U378" s="778"/>
      <c r="V378" s="50"/>
      <c r="W378" s="50">
        <f t="shared" si="26"/>
        <v>0</v>
      </c>
      <c r="X378" s="116"/>
      <c r="Y378" s="166">
        <f t="shared" si="25"/>
        <v>0</v>
      </c>
    </row>
    <row r="379" spans="1:25" s="42" customFormat="1" ht="28.5" customHeight="1">
      <c r="A379" s="49">
        <v>42</v>
      </c>
      <c r="B379" s="52" t="s">
        <v>95</v>
      </c>
      <c r="C379" s="53">
        <f>SUM(C380+C385+C394+C396+C401)</f>
        <v>0</v>
      </c>
      <c r="D379" s="112">
        <f>SUM(D380+D385+D394+D396+D401)</f>
        <v>0</v>
      </c>
      <c r="E379" s="112"/>
      <c r="F379" s="719">
        <f>SUM(F380+F385+F394+F396+F401)</f>
        <v>0</v>
      </c>
      <c r="G379" s="155">
        <f>SUM(G380+G385+G394+G396+G401)</f>
        <v>0</v>
      </c>
      <c r="H379" s="112"/>
      <c r="I379" s="731">
        <f>SUM(I380+I385+I394+I396+I401)</f>
        <v>0</v>
      </c>
      <c r="J379" s="145">
        <f>SUM(J380+J385+J394+J396+J401)</f>
        <v>0</v>
      </c>
      <c r="K379" s="112"/>
      <c r="L379" s="743">
        <f>SUM(L380+L385+L394+L396+L401)</f>
        <v>0</v>
      </c>
      <c r="M379" s="125">
        <f>SUM(M380+M385+M394+M396+M401)</f>
        <v>0</v>
      </c>
      <c r="N379" s="112"/>
      <c r="O379" s="755">
        <f>SUM(O380+O385+O394+O396+O401)</f>
        <v>0</v>
      </c>
      <c r="P379" s="135">
        <f>SUM(P380+P385+P394+P396+P401)</f>
        <v>0</v>
      </c>
      <c r="Q379" s="112"/>
      <c r="R379" s="767">
        <f>SUM(R380+R385+R394+R396+R401)</f>
        <v>0</v>
      </c>
      <c r="S379" s="53">
        <f>SUM(S380+S385+S394+S396+S401)</f>
        <v>0</v>
      </c>
      <c r="T379" s="112"/>
      <c r="U379" s="779">
        <f>SUM(U380+U385+U394+U396+U401)</f>
        <v>0</v>
      </c>
      <c r="V379" s="53">
        <f>SUM(V380+V385+V394+V396+V401)</f>
        <v>0</v>
      </c>
      <c r="W379" s="50">
        <f t="shared" si="26"/>
        <v>0</v>
      </c>
      <c r="X379" s="112"/>
      <c r="Y379" s="166">
        <f t="shared" si="25"/>
        <v>0</v>
      </c>
    </row>
    <row r="380" spans="1:25" s="42" customFormat="1" ht="19.5" customHeight="1">
      <c r="A380" s="49">
        <v>421</v>
      </c>
      <c r="B380" s="52" t="s">
        <v>96</v>
      </c>
      <c r="C380" s="53">
        <f>SUM(C381:C384)</f>
        <v>0</v>
      </c>
      <c r="D380" s="112">
        <f>SUM(D381:D384)</f>
        <v>0</v>
      </c>
      <c r="E380" s="714" t="e">
        <f>(F380/D380)*100</f>
        <v>#DIV/0!</v>
      </c>
      <c r="F380" s="719">
        <f>SUM(F381:F384)</f>
        <v>0</v>
      </c>
      <c r="G380" s="155">
        <f>SUM(G381:G384)</f>
        <v>0</v>
      </c>
      <c r="H380" s="714" t="e">
        <f>(I380/G380)*100</f>
        <v>#DIV/0!</v>
      </c>
      <c r="I380" s="731">
        <f>SUM(I381:I384)</f>
        <v>0</v>
      </c>
      <c r="J380" s="145">
        <f>SUM(J381:J384)</f>
        <v>0</v>
      </c>
      <c r="K380" s="714" t="e">
        <f>(L380/J380)*100</f>
        <v>#DIV/0!</v>
      </c>
      <c r="L380" s="743">
        <f>SUM(L381:L384)</f>
        <v>0</v>
      </c>
      <c r="M380" s="125">
        <f>SUM(M381:M384)</f>
        <v>0</v>
      </c>
      <c r="N380" s="714" t="e">
        <f>(O380/M380)*100</f>
        <v>#DIV/0!</v>
      </c>
      <c r="O380" s="755">
        <f>SUM(O381:O384)</f>
        <v>0</v>
      </c>
      <c r="P380" s="135">
        <f>SUM(P381:P384)</f>
        <v>0</v>
      </c>
      <c r="Q380" s="714" t="e">
        <f>(R380/P380)*100</f>
        <v>#DIV/0!</v>
      </c>
      <c r="R380" s="767">
        <f>SUM(R381:R384)</f>
        <v>0</v>
      </c>
      <c r="S380" s="53">
        <f>SUM(S381:S384)</f>
        <v>0</v>
      </c>
      <c r="T380" s="714" t="e">
        <f>(U380/S380)*100</f>
        <v>#DIV/0!</v>
      </c>
      <c r="U380" s="779">
        <f>SUM(U381:U384)</f>
        <v>0</v>
      </c>
      <c r="V380" s="53">
        <f>SUM(V381:V384)</f>
        <v>0</v>
      </c>
      <c r="W380" s="50">
        <f t="shared" si="26"/>
        <v>0</v>
      </c>
      <c r="X380" s="714" t="e">
        <f>(Y380/W380)*100</f>
        <v>#DIV/0!</v>
      </c>
      <c r="Y380" s="51">
        <f t="shared" si="25"/>
        <v>0</v>
      </c>
    </row>
    <row r="381" spans="1:25" ht="19.5" customHeight="1">
      <c r="A381" s="54">
        <v>4211</v>
      </c>
      <c r="B381" s="55" t="s">
        <v>97</v>
      </c>
      <c r="C381" s="50"/>
      <c r="D381" s="116"/>
      <c r="E381" s="116"/>
      <c r="F381" s="718"/>
      <c r="G381" s="154"/>
      <c r="H381" s="116"/>
      <c r="I381" s="730"/>
      <c r="J381" s="144"/>
      <c r="K381" s="116"/>
      <c r="L381" s="742"/>
      <c r="M381" s="124"/>
      <c r="N381" s="116"/>
      <c r="O381" s="754"/>
      <c r="P381" s="134"/>
      <c r="Q381" s="116"/>
      <c r="R381" s="766"/>
      <c r="S381" s="50"/>
      <c r="T381" s="116"/>
      <c r="U381" s="778"/>
      <c r="V381" s="50"/>
      <c r="W381" s="50">
        <f t="shared" si="26"/>
        <v>0</v>
      </c>
      <c r="X381" s="116"/>
      <c r="Y381" s="166">
        <f t="shared" si="25"/>
        <v>0</v>
      </c>
    </row>
    <row r="382" spans="1:25" ht="19.5" customHeight="1">
      <c r="A382" s="54">
        <v>4212</v>
      </c>
      <c r="B382" s="55" t="s">
        <v>98</v>
      </c>
      <c r="C382" s="50"/>
      <c r="D382" s="116"/>
      <c r="E382" s="116"/>
      <c r="F382" s="718"/>
      <c r="G382" s="154"/>
      <c r="H382" s="116"/>
      <c r="I382" s="730"/>
      <c r="J382" s="144"/>
      <c r="K382" s="116"/>
      <c r="L382" s="742"/>
      <c r="M382" s="124"/>
      <c r="N382" s="116"/>
      <c r="O382" s="754"/>
      <c r="P382" s="134"/>
      <c r="Q382" s="116"/>
      <c r="R382" s="766"/>
      <c r="S382" s="50"/>
      <c r="T382" s="116"/>
      <c r="U382" s="778"/>
      <c r="V382" s="50"/>
      <c r="W382" s="50">
        <f t="shared" si="26"/>
        <v>0</v>
      </c>
      <c r="X382" s="116"/>
      <c r="Y382" s="166">
        <f t="shared" si="25"/>
        <v>0</v>
      </c>
    </row>
    <row r="383" spans="1:25" ht="19.5" customHeight="1">
      <c r="A383" s="54">
        <v>4213</v>
      </c>
      <c r="B383" s="55" t="s">
        <v>99</v>
      </c>
      <c r="C383" s="50"/>
      <c r="D383" s="116"/>
      <c r="E383" s="116"/>
      <c r="F383" s="718"/>
      <c r="G383" s="154"/>
      <c r="H383" s="116"/>
      <c r="I383" s="730"/>
      <c r="J383" s="144"/>
      <c r="K383" s="116"/>
      <c r="L383" s="742"/>
      <c r="M383" s="124"/>
      <c r="N383" s="116"/>
      <c r="O383" s="754"/>
      <c r="P383" s="134"/>
      <c r="Q383" s="116"/>
      <c r="R383" s="766"/>
      <c r="S383" s="50"/>
      <c r="T383" s="116"/>
      <c r="U383" s="778"/>
      <c r="V383" s="50"/>
      <c r="W383" s="50">
        <f t="shared" si="26"/>
        <v>0</v>
      </c>
      <c r="X383" s="116"/>
      <c r="Y383" s="166">
        <f t="shared" si="25"/>
        <v>0</v>
      </c>
    </row>
    <row r="384" spans="1:25" ht="19.5" customHeight="1">
      <c r="A384" s="54">
        <v>4214</v>
      </c>
      <c r="B384" s="55" t="s">
        <v>100</v>
      </c>
      <c r="C384" s="50"/>
      <c r="D384" s="116"/>
      <c r="E384" s="116"/>
      <c r="F384" s="718"/>
      <c r="G384" s="154"/>
      <c r="H384" s="116"/>
      <c r="I384" s="730"/>
      <c r="J384" s="144"/>
      <c r="K384" s="116"/>
      <c r="L384" s="742"/>
      <c r="M384" s="124"/>
      <c r="N384" s="116"/>
      <c r="O384" s="754"/>
      <c r="P384" s="134"/>
      <c r="Q384" s="116"/>
      <c r="R384" s="766"/>
      <c r="S384" s="50"/>
      <c r="T384" s="116"/>
      <c r="U384" s="778"/>
      <c r="V384" s="50"/>
      <c r="W384" s="50">
        <f t="shared" si="26"/>
        <v>0</v>
      </c>
      <c r="X384" s="116"/>
      <c r="Y384" s="166">
        <f t="shared" si="25"/>
        <v>0</v>
      </c>
    </row>
    <row r="385" spans="1:25" s="42" customFormat="1" ht="19.5" customHeight="1">
      <c r="A385" s="49">
        <v>422</v>
      </c>
      <c r="B385" s="52" t="s">
        <v>101</v>
      </c>
      <c r="C385" s="53">
        <f>SUM(C386:C393)</f>
        <v>0</v>
      </c>
      <c r="D385" s="112">
        <f>SUM(D386:D393)</f>
        <v>0</v>
      </c>
      <c r="E385" s="714" t="e">
        <f>(F385/D385)*100</f>
        <v>#DIV/0!</v>
      </c>
      <c r="F385" s="719">
        <f>SUM(F386:F393)</f>
        <v>0</v>
      </c>
      <c r="G385" s="155">
        <f>SUM(G386:G393)</f>
        <v>0</v>
      </c>
      <c r="H385" s="714" t="e">
        <f>(I385/G385)*100</f>
        <v>#DIV/0!</v>
      </c>
      <c r="I385" s="731">
        <f>SUM(I386:I393)</f>
        <v>0</v>
      </c>
      <c r="J385" s="145">
        <f>SUM(J386:J393)</f>
        <v>0</v>
      </c>
      <c r="K385" s="714" t="e">
        <f>(L385/J385)*100</f>
        <v>#DIV/0!</v>
      </c>
      <c r="L385" s="743">
        <f>SUM(L386:L393)</f>
        <v>0</v>
      </c>
      <c r="M385" s="125">
        <f>SUM(M386:M393)</f>
        <v>0</v>
      </c>
      <c r="N385" s="714" t="e">
        <f>(O385/M385)*100</f>
        <v>#DIV/0!</v>
      </c>
      <c r="O385" s="755">
        <f>SUM(O386:O393)</f>
        <v>0</v>
      </c>
      <c r="P385" s="135">
        <f>SUM(P386:P393)</f>
        <v>0</v>
      </c>
      <c r="Q385" s="714" t="e">
        <f>(R385/P385)*100</f>
        <v>#DIV/0!</v>
      </c>
      <c r="R385" s="767">
        <f>SUM(R386:R393)</f>
        <v>0</v>
      </c>
      <c r="S385" s="53">
        <f>SUM(S386:S393)</f>
        <v>0</v>
      </c>
      <c r="T385" s="714" t="e">
        <f>(U385/S385)*100</f>
        <v>#DIV/0!</v>
      </c>
      <c r="U385" s="779">
        <f>SUM(U386:U393)</f>
        <v>0</v>
      </c>
      <c r="V385" s="53">
        <f>SUM(V386:V393)</f>
        <v>0</v>
      </c>
      <c r="W385" s="50">
        <f t="shared" si="26"/>
        <v>0</v>
      </c>
      <c r="X385" s="714" t="e">
        <f>(Y385/W385)*100</f>
        <v>#DIV/0!</v>
      </c>
      <c r="Y385" s="51">
        <f t="shared" si="25"/>
        <v>0</v>
      </c>
    </row>
    <row r="386" spans="1:25" ht="19.5" customHeight="1">
      <c r="A386" s="54">
        <v>4221</v>
      </c>
      <c r="B386" s="55" t="s">
        <v>102</v>
      </c>
      <c r="C386" s="50"/>
      <c r="D386" s="116"/>
      <c r="E386" s="116"/>
      <c r="F386" s="718"/>
      <c r="G386" s="154"/>
      <c r="H386" s="116"/>
      <c r="I386" s="730"/>
      <c r="J386" s="144"/>
      <c r="K386" s="116"/>
      <c r="L386" s="742"/>
      <c r="M386" s="124"/>
      <c r="N386" s="116"/>
      <c r="O386" s="754"/>
      <c r="P386" s="134"/>
      <c r="Q386" s="116"/>
      <c r="R386" s="766"/>
      <c r="S386" s="50"/>
      <c r="T386" s="116"/>
      <c r="U386" s="778"/>
      <c r="V386" s="50"/>
      <c r="W386" s="50">
        <f t="shared" si="26"/>
        <v>0</v>
      </c>
      <c r="X386" s="116"/>
      <c r="Y386" s="166">
        <f t="shared" si="25"/>
        <v>0</v>
      </c>
    </row>
    <row r="387" spans="1:25" ht="19.5" customHeight="1">
      <c r="A387" s="54">
        <v>4222</v>
      </c>
      <c r="B387" s="55" t="s">
        <v>103</v>
      </c>
      <c r="C387" s="50"/>
      <c r="D387" s="116"/>
      <c r="E387" s="116"/>
      <c r="F387" s="718"/>
      <c r="G387" s="154"/>
      <c r="H387" s="116"/>
      <c r="I387" s="730"/>
      <c r="J387" s="144"/>
      <c r="K387" s="116"/>
      <c r="L387" s="742"/>
      <c r="M387" s="124"/>
      <c r="N387" s="116"/>
      <c r="O387" s="754"/>
      <c r="P387" s="134"/>
      <c r="Q387" s="116"/>
      <c r="R387" s="766"/>
      <c r="S387" s="50"/>
      <c r="T387" s="116"/>
      <c r="U387" s="778"/>
      <c r="V387" s="50"/>
      <c r="W387" s="50">
        <f t="shared" si="26"/>
        <v>0</v>
      </c>
      <c r="X387" s="116"/>
      <c r="Y387" s="166">
        <f t="shared" si="25"/>
        <v>0</v>
      </c>
    </row>
    <row r="388" spans="1:25" ht="19.5" customHeight="1">
      <c r="A388" s="54">
        <v>4223</v>
      </c>
      <c r="B388" s="55" t="s">
        <v>104</v>
      </c>
      <c r="C388" s="50"/>
      <c r="D388" s="116"/>
      <c r="E388" s="116"/>
      <c r="F388" s="718"/>
      <c r="G388" s="154"/>
      <c r="H388" s="116"/>
      <c r="I388" s="730"/>
      <c r="J388" s="144"/>
      <c r="K388" s="116"/>
      <c r="L388" s="742"/>
      <c r="M388" s="124"/>
      <c r="N388" s="116"/>
      <c r="O388" s="754"/>
      <c r="P388" s="134"/>
      <c r="Q388" s="116"/>
      <c r="R388" s="766"/>
      <c r="S388" s="50"/>
      <c r="T388" s="116"/>
      <c r="U388" s="778"/>
      <c r="V388" s="50"/>
      <c r="W388" s="50">
        <f t="shared" si="26"/>
        <v>0</v>
      </c>
      <c r="X388" s="116"/>
      <c r="Y388" s="166">
        <f t="shared" si="25"/>
        <v>0</v>
      </c>
    </row>
    <row r="389" spans="1:25" ht="19.5" customHeight="1">
      <c r="A389" s="54">
        <v>4224</v>
      </c>
      <c r="B389" s="55" t="s">
        <v>105</v>
      </c>
      <c r="C389" s="50"/>
      <c r="D389" s="116"/>
      <c r="E389" s="116"/>
      <c r="F389" s="718"/>
      <c r="G389" s="154"/>
      <c r="H389" s="116"/>
      <c r="I389" s="730"/>
      <c r="J389" s="144"/>
      <c r="K389" s="116"/>
      <c r="L389" s="742"/>
      <c r="M389" s="124"/>
      <c r="N389" s="116"/>
      <c r="O389" s="754"/>
      <c r="P389" s="134"/>
      <c r="Q389" s="116"/>
      <c r="R389" s="766"/>
      <c r="S389" s="50"/>
      <c r="T389" s="116"/>
      <c r="U389" s="778"/>
      <c r="V389" s="50"/>
      <c r="W389" s="50">
        <f t="shared" si="26"/>
        <v>0</v>
      </c>
      <c r="X389" s="116"/>
      <c r="Y389" s="166">
        <f t="shared" si="25"/>
        <v>0</v>
      </c>
    </row>
    <row r="390" spans="1:25" ht="19.5" customHeight="1">
      <c r="A390" s="54">
        <v>4225</v>
      </c>
      <c r="B390" s="55" t="s">
        <v>106</v>
      </c>
      <c r="C390" s="50"/>
      <c r="D390" s="116"/>
      <c r="E390" s="116"/>
      <c r="F390" s="718"/>
      <c r="G390" s="154"/>
      <c r="H390" s="116"/>
      <c r="I390" s="730"/>
      <c r="J390" s="144"/>
      <c r="K390" s="116"/>
      <c r="L390" s="742"/>
      <c r="M390" s="124"/>
      <c r="N390" s="116"/>
      <c r="O390" s="754"/>
      <c r="P390" s="134"/>
      <c r="Q390" s="116"/>
      <c r="R390" s="766"/>
      <c r="S390" s="50"/>
      <c r="T390" s="116"/>
      <c r="U390" s="778"/>
      <c r="V390" s="50"/>
      <c r="W390" s="50">
        <f t="shared" si="26"/>
        <v>0</v>
      </c>
      <c r="X390" s="116"/>
      <c r="Y390" s="166">
        <f t="shared" si="25"/>
        <v>0</v>
      </c>
    </row>
    <row r="391" spans="1:25" ht="19.5" customHeight="1">
      <c r="A391" s="54">
        <v>4226</v>
      </c>
      <c r="B391" s="55" t="s">
        <v>107</v>
      </c>
      <c r="C391" s="50"/>
      <c r="D391" s="116"/>
      <c r="E391" s="116"/>
      <c r="F391" s="718"/>
      <c r="G391" s="154"/>
      <c r="H391" s="116"/>
      <c r="I391" s="730"/>
      <c r="J391" s="144"/>
      <c r="K391" s="116"/>
      <c r="L391" s="742"/>
      <c r="M391" s="124"/>
      <c r="N391" s="116"/>
      <c r="O391" s="754"/>
      <c r="P391" s="134"/>
      <c r="Q391" s="116"/>
      <c r="R391" s="766"/>
      <c r="S391" s="50"/>
      <c r="T391" s="116"/>
      <c r="U391" s="778"/>
      <c r="V391" s="50"/>
      <c r="W391" s="50">
        <f t="shared" si="26"/>
        <v>0</v>
      </c>
      <c r="X391" s="116"/>
      <c r="Y391" s="166">
        <f t="shared" si="25"/>
        <v>0</v>
      </c>
    </row>
    <row r="392" spans="1:25" ht="27.75" customHeight="1">
      <c r="A392" s="54">
        <v>4227</v>
      </c>
      <c r="B392" s="55" t="s">
        <v>108</v>
      </c>
      <c r="C392" s="50"/>
      <c r="D392" s="116"/>
      <c r="E392" s="116"/>
      <c r="F392" s="718"/>
      <c r="G392" s="154"/>
      <c r="H392" s="116"/>
      <c r="I392" s="730"/>
      <c r="J392" s="144"/>
      <c r="K392" s="116"/>
      <c r="L392" s="742"/>
      <c r="M392" s="124"/>
      <c r="N392" s="116"/>
      <c r="O392" s="754"/>
      <c r="P392" s="134"/>
      <c r="Q392" s="116"/>
      <c r="R392" s="766"/>
      <c r="S392" s="50"/>
      <c r="T392" s="116"/>
      <c r="U392" s="778"/>
      <c r="V392" s="50"/>
      <c r="W392" s="50">
        <f t="shared" si="26"/>
        <v>0</v>
      </c>
      <c r="X392" s="116"/>
      <c r="Y392" s="166">
        <f aca="true" t="shared" si="29" ref="Y392:Y403">F392+I392+L392+O392+R392+U392</f>
        <v>0</v>
      </c>
    </row>
    <row r="393" spans="1:25" ht="19.5" customHeight="1">
      <c r="A393" s="54">
        <v>4228</v>
      </c>
      <c r="B393" s="55" t="s">
        <v>109</v>
      </c>
      <c r="C393" s="50"/>
      <c r="D393" s="116"/>
      <c r="E393" s="116"/>
      <c r="F393" s="718"/>
      <c r="G393" s="154"/>
      <c r="H393" s="116"/>
      <c r="I393" s="730"/>
      <c r="J393" s="144"/>
      <c r="K393" s="116"/>
      <c r="L393" s="742"/>
      <c r="M393" s="124"/>
      <c r="N393" s="116"/>
      <c r="O393" s="754"/>
      <c r="P393" s="134"/>
      <c r="Q393" s="116"/>
      <c r="R393" s="766"/>
      <c r="S393" s="50"/>
      <c r="T393" s="116"/>
      <c r="U393" s="778"/>
      <c r="V393" s="50"/>
      <c r="W393" s="50">
        <f aca="true" t="shared" si="30" ref="W393:W403">D393+G393+J393+M393+P393+S393+V393</f>
        <v>0</v>
      </c>
      <c r="X393" s="116"/>
      <c r="Y393" s="166">
        <f t="shared" si="29"/>
        <v>0</v>
      </c>
    </row>
    <row r="394" spans="1:25" s="42" customFormat="1" ht="19.5" customHeight="1">
      <c r="A394" s="49">
        <v>423</v>
      </c>
      <c r="B394" s="52" t="s">
        <v>110</v>
      </c>
      <c r="C394" s="53">
        <f>SUM(C395)</f>
        <v>0</v>
      </c>
      <c r="D394" s="112">
        <f aca="true" t="shared" si="31" ref="D394:V394">SUM(D395)</f>
        <v>0</v>
      </c>
      <c r="E394" s="714" t="e">
        <f>(F394/D394)*100</f>
        <v>#DIV/0!</v>
      </c>
      <c r="F394" s="719">
        <f t="shared" si="31"/>
        <v>0</v>
      </c>
      <c r="G394" s="155">
        <f t="shared" si="31"/>
        <v>0</v>
      </c>
      <c r="H394" s="714" t="e">
        <f>(I394/G394)*100</f>
        <v>#DIV/0!</v>
      </c>
      <c r="I394" s="731">
        <f t="shared" si="31"/>
        <v>0</v>
      </c>
      <c r="J394" s="145">
        <f t="shared" si="31"/>
        <v>0</v>
      </c>
      <c r="K394" s="714" t="e">
        <f>(L394/J394)*100</f>
        <v>#DIV/0!</v>
      </c>
      <c r="L394" s="743">
        <f t="shared" si="31"/>
        <v>0</v>
      </c>
      <c r="M394" s="125">
        <f t="shared" si="31"/>
        <v>0</v>
      </c>
      <c r="N394" s="714" t="e">
        <f>(O394/M394)*100</f>
        <v>#DIV/0!</v>
      </c>
      <c r="O394" s="755">
        <f t="shared" si="31"/>
        <v>0</v>
      </c>
      <c r="P394" s="135">
        <f t="shared" si="31"/>
        <v>0</v>
      </c>
      <c r="Q394" s="714" t="e">
        <f>(R394/P394)*100</f>
        <v>#DIV/0!</v>
      </c>
      <c r="R394" s="767">
        <f t="shared" si="31"/>
        <v>0</v>
      </c>
      <c r="S394" s="53">
        <f t="shared" si="31"/>
        <v>0</v>
      </c>
      <c r="T394" s="714" t="e">
        <f>(U394/S394)*100</f>
        <v>#DIV/0!</v>
      </c>
      <c r="U394" s="779">
        <f t="shared" si="31"/>
        <v>0</v>
      </c>
      <c r="V394" s="53">
        <f t="shared" si="31"/>
        <v>0</v>
      </c>
      <c r="W394" s="50">
        <f t="shared" si="30"/>
        <v>0</v>
      </c>
      <c r="X394" s="714" t="e">
        <f>(Y394/W394)*100</f>
        <v>#DIV/0!</v>
      </c>
      <c r="Y394" s="51">
        <f t="shared" si="29"/>
        <v>0</v>
      </c>
    </row>
    <row r="395" spans="1:25" ht="19.5" customHeight="1">
      <c r="A395" s="54">
        <v>4231</v>
      </c>
      <c r="B395" s="55" t="s">
        <v>111</v>
      </c>
      <c r="C395" s="50"/>
      <c r="D395" s="116"/>
      <c r="E395" s="116"/>
      <c r="F395" s="718"/>
      <c r="G395" s="154"/>
      <c r="H395" s="116"/>
      <c r="I395" s="730"/>
      <c r="J395" s="144"/>
      <c r="K395" s="116"/>
      <c r="L395" s="742"/>
      <c r="M395" s="124"/>
      <c r="N395" s="116"/>
      <c r="O395" s="754"/>
      <c r="P395" s="134"/>
      <c r="Q395" s="116"/>
      <c r="R395" s="766"/>
      <c r="S395" s="50"/>
      <c r="T395" s="116"/>
      <c r="U395" s="778"/>
      <c r="V395" s="50"/>
      <c r="W395" s="50">
        <f t="shared" si="30"/>
        <v>0</v>
      </c>
      <c r="X395" s="116"/>
      <c r="Y395" s="166">
        <f t="shared" si="29"/>
        <v>0</v>
      </c>
    </row>
    <row r="396" spans="1:25" s="42" customFormat="1" ht="26.25" customHeight="1">
      <c r="A396" s="49">
        <v>424</v>
      </c>
      <c r="B396" s="52" t="s">
        <v>112</v>
      </c>
      <c r="C396" s="53">
        <f>SUM(C397:C400)</f>
        <v>0</v>
      </c>
      <c r="D396" s="112">
        <f>SUM(D397:D400)</f>
        <v>0</v>
      </c>
      <c r="E396" s="714" t="e">
        <f>(F396/D396)*100</f>
        <v>#DIV/0!</v>
      </c>
      <c r="F396" s="719">
        <f>SUM(F397:F400)</f>
        <v>0</v>
      </c>
      <c r="G396" s="155">
        <f>SUM(G397:G400)</f>
        <v>0</v>
      </c>
      <c r="H396" s="714" t="e">
        <f>(I396/G396)*100</f>
        <v>#DIV/0!</v>
      </c>
      <c r="I396" s="731">
        <f>SUM(I397:I400)</f>
        <v>0</v>
      </c>
      <c r="J396" s="145">
        <f>SUM(J397:J400)</f>
        <v>0</v>
      </c>
      <c r="K396" s="714" t="e">
        <f>(L396/J396)*100</f>
        <v>#DIV/0!</v>
      </c>
      <c r="L396" s="743">
        <f>SUM(L397:L400)</f>
        <v>0</v>
      </c>
      <c r="M396" s="125">
        <f>SUM(M397:M400)</f>
        <v>0</v>
      </c>
      <c r="N396" s="714" t="e">
        <f>(O396/M396)*100</f>
        <v>#DIV/0!</v>
      </c>
      <c r="O396" s="755">
        <f>SUM(O397:O400)</f>
        <v>0</v>
      </c>
      <c r="P396" s="135">
        <f>SUM(P397:P400)</f>
        <v>0</v>
      </c>
      <c r="Q396" s="714" t="e">
        <f>(R396/P396)*100</f>
        <v>#DIV/0!</v>
      </c>
      <c r="R396" s="767">
        <f>SUM(R397:R400)</f>
        <v>0</v>
      </c>
      <c r="S396" s="53">
        <f>SUM(S397:S400)</f>
        <v>0</v>
      </c>
      <c r="T396" s="714" t="e">
        <f>(U396/S396)*100</f>
        <v>#DIV/0!</v>
      </c>
      <c r="U396" s="779">
        <f>SUM(U397:U400)</f>
        <v>0</v>
      </c>
      <c r="V396" s="53">
        <f>SUM(V397:V400)</f>
        <v>0</v>
      </c>
      <c r="W396" s="50">
        <f t="shared" si="30"/>
        <v>0</v>
      </c>
      <c r="X396" s="714" t="e">
        <f>(Y396/W396)*100</f>
        <v>#DIV/0!</v>
      </c>
      <c r="Y396" s="51">
        <f t="shared" si="29"/>
        <v>0</v>
      </c>
    </row>
    <row r="397" spans="1:25" ht="19.5" customHeight="1">
      <c r="A397" s="54">
        <v>4241</v>
      </c>
      <c r="B397" s="55" t="s">
        <v>113</v>
      </c>
      <c r="C397" s="50"/>
      <c r="D397" s="116"/>
      <c r="E397" s="116"/>
      <c r="F397" s="718"/>
      <c r="G397" s="154"/>
      <c r="H397" s="116"/>
      <c r="I397" s="730"/>
      <c r="J397" s="144"/>
      <c r="K397" s="116"/>
      <c r="L397" s="742"/>
      <c r="M397" s="124"/>
      <c r="N397" s="116"/>
      <c r="O397" s="754"/>
      <c r="P397" s="134"/>
      <c r="Q397" s="116"/>
      <c r="R397" s="766"/>
      <c r="S397" s="50"/>
      <c r="T397" s="116"/>
      <c r="U397" s="778"/>
      <c r="V397" s="50"/>
      <c r="W397" s="50">
        <f t="shared" si="30"/>
        <v>0</v>
      </c>
      <c r="X397" s="116"/>
      <c r="Y397" s="166">
        <f t="shared" si="29"/>
        <v>0</v>
      </c>
    </row>
    <row r="398" spans="1:25" s="42" customFormat="1" ht="19.5" customHeight="1">
      <c r="A398" s="54">
        <v>4242</v>
      </c>
      <c r="B398" s="55" t="s">
        <v>114</v>
      </c>
      <c r="C398" s="50"/>
      <c r="D398" s="112"/>
      <c r="E398" s="112"/>
      <c r="F398" s="719"/>
      <c r="G398" s="155"/>
      <c r="H398" s="112"/>
      <c r="I398" s="731"/>
      <c r="J398" s="145"/>
      <c r="K398" s="112"/>
      <c r="L398" s="743"/>
      <c r="M398" s="125"/>
      <c r="N398" s="112"/>
      <c r="O398" s="755"/>
      <c r="P398" s="135"/>
      <c r="Q398" s="112"/>
      <c r="R398" s="767"/>
      <c r="S398" s="53"/>
      <c r="T398" s="112"/>
      <c r="U398" s="779"/>
      <c r="V398" s="53"/>
      <c r="W398" s="50">
        <f t="shared" si="30"/>
        <v>0</v>
      </c>
      <c r="X398" s="112"/>
      <c r="Y398" s="166">
        <f t="shared" si="29"/>
        <v>0</v>
      </c>
    </row>
    <row r="399" spans="1:25" ht="27" customHeight="1">
      <c r="A399" s="54">
        <v>4243</v>
      </c>
      <c r="B399" s="55" t="s">
        <v>115</v>
      </c>
      <c r="C399" s="50"/>
      <c r="D399" s="116"/>
      <c r="E399" s="116"/>
      <c r="F399" s="718"/>
      <c r="G399" s="154"/>
      <c r="H399" s="116"/>
      <c r="I399" s="730"/>
      <c r="J399" s="144"/>
      <c r="K399" s="116"/>
      <c r="L399" s="742"/>
      <c r="M399" s="124"/>
      <c r="N399" s="116"/>
      <c r="O399" s="754"/>
      <c r="P399" s="134"/>
      <c r="Q399" s="116"/>
      <c r="R399" s="766"/>
      <c r="S399" s="50"/>
      <c r="T399" s="116"/>
      <c r="U399" s="778"/>
      <c r="V399" s="50"/>
      <c r="W399" s="50">
        <f t="shared" si="30"/>
        <v>0</v>
      </c>
      <c r="X399" s="116"/>
      <c r="Y399" s="166">
        <f t="shared" si="29"/>
        <v>0</v>
      </c>
    </row>
    <row r="400" spans="1:25" ht="19.5" customHeight="1">
      <c r="A400" s="54">
        <v>4244</v>
      </c>
      <c r="B400" s="55" t="s">
        <v>116</v>
      </c>
      <c r="C400" s="50"/>
      <c r="D400" s="116"/>
      <c r="E400" s="116"/>
      <c r="F400" s="718"/>
      <c r="G400" s="154"/>
      <c r="H400" s="116"/>
      <c r="I400" s="730"/>
      <c r="J400" s="144"/>
      <c r="K400" s="116"/>
      <c r="L400" s="742"/>
      <c r="M400" s="124"/>
      <c r="N400" s="116"/>
      <c r="O400" s="754"/>
      <c r="P400" s="134"/>
      <c r="Q400" s="116"/>
      <c r="R400" s="766"/>
      <c r="S400" s="50"/>
      <c r="T400" s="116"/>
      <c r="U400" s="778"/>
      <c r="V400" s="50"/>
      <c r="W400" s="50">
        <f t="shared" si="30"/>
        <v>0</v>
      </c>
      <c r="X400" s="116"/>
      <c r="Y400" s="166">
        <f t="shared" si="29"/>
        <v>0</v>
      </c>
    </row>
    <row r="401" spans="1:25" s="42" customFormat="1" ht="19.5" customHeight="1">
      <c r="A401" s="49">
        <v>425</v>
      </c>
      <c r="B401" s="52" t="s">
        <v>117</v>
      </c>
      <c r="C401" s="53">
        <f>SUM(C402:C403)</f>
        <v>0</v>
      </c>
      <c r="D401" s="112">
        <f>SUM(D402:D403)</f>
        <v>0</v>
      </c>
      <c r="E401" s="714" t="e">
        <f>(F401/D401)*100</f>
        <v>#DIV/0!</v>
      </c>
      <c r="F401" s="719">
        <f>SUM(F402:F403)</f>
        <v>0</v>
      </c>
      <c r="G401" s="155">
        <f>SUM(G402:G403)</f>
        <v>0</v>
      </c>
      <c r="H401" s="714" t="e">
        <f>(I401/G401)*100</f>
        <v>#DIV/0!</v>
      </c>
      <c r="I401" s="731">
        <f>SUM(I402:I403)</f>
        <v>0</v>
      </c>
      <c r="J401" s="145">
        <f>SUM(J402:J403)</f>
        <v>0</v>
      </c>
      <c r="K401" s="714" t="e">
        <f>(L401/J401)*100</f>
        <v>#DIV/0!</v>
      </c>
      <c r="L401" s="743">
        <f>SUM(L402:L403)</f>
        <v>0</v>
      </c>
      <c r="M401" s="125">
        <f>SUM(M402:M403)</f>
        <v>0</v>
      </c>
      <c r="N401" s="714" t="e">
        <f>(O401/M401)*100</f>
        <v>#DIV/0!</v>
      </c>
      <c r="O401" s="755">
        <f>SUM(O402:O403)</f>
        <v>0</v>
      </c>
      <c r="P401" s="135">
        <f>SUM(P402:P403)</f>
        <v>0</v>
      </c>
      <c r="Q401" s="714" t="e">
        <f>(R401/P401)*100</f>
        <v>#DIV/0!</v>
      </c>
      <c r="R401" s="767">
        <f>SUM(R402:R403)</f>
        <v>0</v>
      </c>
      <c r="S401" s="53">
        <f>SUM(S402:S403)</f>
        <v>0</v>
      </c>
      <c r="T401" s="714" t="e">
        <f>(U401/S401)*100</f>
        <v>#DIV/0!</v>
      </c>
      <c r="U401" s="779">
        <f>SUM(U402:U403)</f>
        <v>0</v>
      </c>
      <c r="V401" s="53">
        <f>SUM(V402:V403)</f>
        <v>0</v>
      </c>
      <c r="W401" s="50">
        <f t="shared" si="30"/>
        <v>0</v>
      </c>
      <c r="X401" s="714" t="e">
        <f>(Y401/W401)*100</f>
        <v>#DIV/0!</v>
      </c>
      <c r="Y401" s="51">
        <f t="shared" si="29"/>
        <v>0</v>
      </c>
    </row>
    <row r="402" spans="1:25" ht="19.5" customHeight="1">
      <c r="A402" s="54">
        <v>4251</v>
      </c>
      <c r="B402" s="55" t="s">
        <v>118</v>
      </c>
      <c r="C402" s="50"/>
      <c r="D402" s="116"/>
      <c r="E402" s="116"/>
      <c r="F402" s="718"/>
      <c r="G402" s="154"/>
      <c r="H402" s="116"/>
      <c r="I402" s="730"/>
      <c r="J402" s="144"/>
      <c r="K402" s="116"/>
      <c r="L402" s="742"/>
      <c r="M402" s="124"/>
      <c r="N402" s="116"/>
      <c r="O402" s="754"/>
      <c r="P402" s="134"/>
      <c r="Q402" s="116"/>
      <c r="R402" s="766"/>
      <c r="S402" s="50"/>
      <c r="T402" s="116"/>
      <c r="U402" s="778"/>
      <c r="V402" s="50"/>
      <c r="W402" s="50">
        <f t="shared" si="30"/>
        <v>0</v>
      </c>
      <c r="X402" s="116"/>
      <c r="Y402" s="166">
        <f t="shared" si="29"/>
        <v>0</v>
      </c>
    </row>
    <row r="403" spans="1:25" ht="19.5" customHeight="1">
      <c r="A403" s="54">
        <v>4252</v>
      </c>
      <c r="B403" s="55" t="s">
        <v>119</v>
      </c>
      <c r="C403" s="50"/>
      <c r="D403" s="116"/>
      <c r="E403" s="116"/>
      <c r="F403" s="718"/>
      <c r="G403" s="154"/>
      <c r="H403" s="116"/>
      <c r="I403" s="730"/>
      <c r="J403" s="144"/>
      <c r="K403" s="116"/>
      <c r="L403" s="742"/>
      <c r="M403" s="124"/>
      <c r="N403" s="116"/>
      <c r="O403" s="754"/>
      <c r="P403" s="134"/>
      <c r="Q403" s="116"/>
      <c r="R403" s="766"/>
      <c r="S403" s="50"/>
      <c r="T403" s="116"/>
      <c r="U403" s="778"/>
      <c r="V403" s="50"/>
      <c r="W403" s="50">
        <f t="shared" si="30"/>
        <v>0</v>
      </c>
      <c r="X403" s="116"/>
      <c r="Y403" s="166">
        <f t="shared" si="29"/>
        <v>0</v>
      </c>
    </row>
    <row r="404" spans="1:25" ht="19.5" customHeight="1">
      <c r="A404" s="47"/>
      <c r="B404" s="48"/>
      <c r="C404" s="1"/>
      <c r="D404" s="114"/>
      <c r="E404" s="114"/>
      <c r="F404" s="716"/>
      <c r="G404" s="152"/>
      <c r="H404" s="152"/>
      <c r="I404" s="728"/>
      <c r="J404" s="142"/>
      <c r="K404" s="152"/>
      <c r="L404" s="740"/>
      <c r="M404" s="122"/>
      <c r="N404" s="152"/>
      <c r="O404" s="752"/>
      <c r="P404" s="132"/>
      <c r="Q404" s="152"/>
      <c r="R404" s="764"/>
      <c r="S404" s="1"/>
      <c r="T404" s="152"/>
      <c r="U404" s="776"/>
      <c r="V404" s="1"/>
      <c r="W404" s="1"/>
      <c r="X404" s="152"/>
      <c r="Y404" s="776"/>
    </row>
    <row r="405" spans="1:25" ht="19.5" customHeight="1">
      <c r="A405" s="47"/>
      <c r="B405" s="48"/>
      <c r="C405" s="1"/>
      <c r="D405" s="114"/>
      <c r="E405" s="114"/>
      <c r="F405" s="716"/>
      <c r="G405" s="152"/>
      <c r="H405" s="152"/>
      <c r="I405" s="728"/>
      <c r="J405" s="142"/>
      <c r="K405" s="152"/>
      <c r="L405" s="740"/>
      <c r="M405" s="122"/>
      <c r="N405" s="152"/>
      <c r="O405" s="752"/>
      <c r="P405" s="132"/>
      <c r="Q405" s="152"/>
      <c r="R405" s="764"/>
      <c r="S405" s="1"/>
      <c r="T405" s="152"/>
      <c r="U405" s="776"/>
      <c r="V405" s="1"/>
      <c r="W405" s="1"/>
      <c r="X405" s="152"/>
      <c r="Y405" s="776"/>
    </row>
    <row r="406" spans="1:25" ht="19.5" customHeight="1">
      <c r="A406" s="47"/>
      <c r="B406" s="48"/>
      <c r="C406" s="1"/>
      <c r="D406" s="114"/>
      <c r="E406" s="114"/>
      <c r="F406" s="716"/>
      <c r="G406" s="152"/>
      <c r="H406" s="152"/>
      <c r="I406" s="728"/>
      <c r="J406" s="142"/>
      <c r="K406" s="152"/>
      <c r="L406" s="740"/>
      <c r="M406" s="122"/>
      <c r="N406" s="152"/>
      <c r="O406" s="752"/>
      <c r="P406" s="132"/>
      <c r="Q406" s="152"/>
      <c r="R406" s="764"/>
      <c r="S406" s="1"/>
      <c r="T406" s="152"/>
      <c r="U406" s="776"/>
      <c r="V406" s="1"/>
      <c r="W406" s="1"/>
      <c r="X406" s="152"/>
      <c r="Y406" s="776"/>
    </row>
  </sheetData>
  <sheetProtection/>
  <mergeCells count="1">
    <mergeCell ref="A1:Y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0" r:id="rId3"/>
  <rowBreaks count="4" manualBreakCount="4">
    <brk id="99" max="255" man="1"/>
    <brk id="172" max="255" man="1"/>
    <brk id="259" max="255" man="1"/>
    <brk id="3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01"/>
  <sheetViews>
    <sheetView zoomScale="170" zoomScaleNormal="170" zoomScalePageLayoutView="0" workbookViewId="0" topLeftCell="A79">
      <selection activeCell="AA97" sqref="AA97"/>
    </sheetView>
  </sheetViews>
  <sheetFormatPr defaultColWidth="9.140625" defaultRowHeight="15"/>
  <cols>
    <col min="1" max="1" width="2.28125" style="0" customWidth="1"/>
    <col min="2" max="2" width="10.28125" style="0" customWidth="1"/>
    <col min="3" max="3" width="7.140625" style="177" customWidth="1"/>
    <col min="4" max="4" width="3.7109375" style="486" customWidth="1"/>
    <col min="5" max="5" width="7.140625" style="871" customWidth="1"/>
    <col min="6" max="6" width="6.140625" style="0" customWidth="1"/>
    <col min="7" max="7" width="3.7109375" style="494" customWidth="1"/>
    <col min="8" max="8" width="5.8515625" style="899" customWidth="1"/>
    <col min="9" max="9" width="5.140625" style="177" customWidth="1"/>
    <col min="10" max="10" width="3.7109375" style="486" customWidth="1"/>
    <col min="11" max="11" width="5.28125" style="871" customWidth="1"/>
    <col min="12" max="12" width="2.57421875" style="189" customWidth="1"/>
    <col min="13" max="13" width="3.8515625" style="177" customWidth="1"/>
    <col min="14" max="14" width="3.7109375" style="486" customWidth="1"/>
    <col min="15" max="15" width="3.8515625" style="871" customWidth="1"/>
    <col min="16" max="16" width="4.8515625" style="189" customWidth="1"/>
    <col min="17" max="17" width="3.7109375" style="508" customWidth="1"/>
    <col min="18" max="18" width="4.57421875" style="964" customWidth="1"/>
    <col min="19" max="19" width="4.57421875" style="195" customWidth="1"/>
    <col min="20" max="20" width="3.7109375" style="513" customWidth="1"/>
    <col min="21" max="21" width="4.7109375" style="991" customWidth="1"/>
    <col min="22" max="22" width="4.57421875" style="184" customWidth="1"/>
    <col min="23" max="23" width="3.7109375" style="519" customWidth="1"/>
    <col min="24" max="24" width="4.57421875" style="1017" customWidth="1"/>
    <col min="25" max="25" width="6.8515625" style="0" customWidth="1"/>
    <col min="26" max="26" width="3.7109375" style="494" customWidth="1"/>
    <col min="27" max="27" width="7.00390625" style="899" customWidth="1"/>
  </cols>
  <sheetData>
    <row r="1" ht="15"/>
    <row r="2" spans="1:27" ht="15">
      <c r="A2" s="1204" t="s">
        <v>144</v>
      </c>
      <c r="B2" s="1204"/>
      <c r="C2" s="1204"/>
      <c r="D2" s="1204"/>
      <c r="E2" s="1204"/>
      <c r="F2" s="1204"/>
      <c r="G2" s="1204"/>
      <c r="H2" s="1204"/>
      <c r="I2" s="1205"/>
      <c r="J2" s="491"/>
      <c r="K2" s="873"/>
      <c r="L2" s="191"/>
      <c r="M2" s="178"/>
      <c r="N2" s="476"/>
      <c r="O2" s="840"/>
      <c r="P2" s="190"/>
      <c r="Q2" s="504"/>
      <c r="R2" s="938"/>
      <c r="S2" s="196"/>
      <c r="T2" s="509"/>
      <c r="U2" s="965"/>
      <c r="V2" s="185" t="s">
        <v>474</v>
      </c>
      <c r="W2" s="514"/>
      <c r="X2" s="992"/>
      <c r="Y2" s="68"/>
      <c r="Z2" s="490"/>
      <c r="AA2" s="872"/>
    </row>
    <row r="3" spans="1:27" ht="15">
      <c r="A3" s="1204" t="s">
        <v>146</v>
      </c>
      <c r="B3" s="1204"/>
      <c r="C3" s="1204"/>
      <c r="D3" s="1204"/>
      <c r="E3" s="1204"/>
      <c r="F3" s="1204"/>
      <c r="G3" s="1204"/>
      <c r="H3" s="1204"/>
      <c r="I3" s="1205"/>
      <c r="J3" s="491"/>
      <c r="K3" s="873"/>
      <c r="L3" s="191"/>
      <c r="M3" s="178"/>
      <c r="N3" s="476"/>
      <c r="O3" s="840"/>
      <c r="P3" s="190"/>
      <c r="Q3" s="504"/>
      <c r="R3" s="938"/>
      <c r="S3" s="196"/>
      <c r="T3" s="509"/>
      <c r="U3" s="965"/>
      <c r="V3" s="185" t="s">
        <v>145</v>
      </c>
      <c r="W3" s="514"/>
      <c r="X3" s="992"/>
      <c r="Y3" s="68"/>
      <c r="Z3" s="490"/>
      <c r="AA3" s="872"/>
    </row>
    <row r="4" spans="1:27" ht="15">
      <c r="A4" s="1204" t="s">
        <v>147</v>
      </c>
      <c r="B4" s="1204"/>
      <c r="C4" s="1204"/>
      <c r="D4" s="1204"/>
      <c r="E4" s="1204"/>
      <c r="F4" s="1204"/>
      <c r="G4" s="1204"/>
      <c r="H4" s="1204"/>
      <c r="I4" s="1205"/>
      <c r="J4" s="491"/>
      <c r="K4" s="873"/>
      <c r="L4" s="191"/>
      <c r="M4" s="178"/>
      <c r="N4" s="476"/>
      <c r="O4" s="840"/>
      <c r="P4" s="190"/>
      <c r="Q4" s="504"/>
      <c r="R4" s="938"/>
      <c r="S4" s="196"/>
      <c r="T4" s="509"/>
      <c r="U4" s="965"/>
      <c r="V4" s="185"/>
      <c r="W4" s="514"/>
      <c r="X4" s="992"/>
      <c r="Y4" s="68"/>
      <c r="Z4" s="490"/>
      <c r="AA4" s="872"/>
    </row>
    <row r="5" spans="1:27" ht="15">
      <c r="A5" s="68"/>
      <c r="B5" s="68"/>
      <c r="C5" s="178"/>
      <c r="D5" s="476"/>
      <c r="E5" s="840"/>
      <c r="F5" s="68"/>
      <c r="G5" s="490"/>
      <c r="H5" s="872"/>
      <c r="I5" s="179"/>
      <c r="J5" s="477"/>
      <c r="K5" s="841"/>
      <c r="L5" s="191"/>
      <c r="M5" s="178"/>
      <c r="N5" s="476"/>
      <c r="O5" s="840"/>
      <c r="P5" s="190"/>
      <c r="Q5" s="504"/>
      <c r="R5" s="938"/>
      <c r="S5" s="196"/>
      <c r="T5" s="509"/>
      <c r="U5" s="965"/>
      <c r="V5" s="185"/>
      <c r="W5" s="514"/>
      <c r="X5" s="992"/>
      <c r="Y5" s="68"/>
      <c r="Z5" s="490"/>
      <c r="AA5" s="872"/>
    </row>
    <row r="6" spans="1:27" ht="15">
      <c r="A6" s="68"/>
      <c r="B6" s="68"/>
      <c r="C6" s="178"/>
      <c r="D6" s="476"/>
      <c r="E6" s="840"/>
      <c r="F6" s="68"/>
      <c r="G6" s="490"/>
      <c r="H6" s="872"/>
      <c r="I6" s="178"/>
      <c r="J6" s="476"/>
      <c r="K6" s="840"/>
      <c r="L6" s="190"/>
      <c r="M6" s="178"/>
      <c r="N6" s="476"/>
      <c r="O6" s="840"/>
      <c r="P6" s="190"/>
      <c r="Q6" s="504"/>
      <c r="R6" s="938"/>
      <c r="S6" s="196"/>
      <c r="T6" s="509"/>
      <c r="U6" s="965"/>
      <c r="V6" s="185"/>
      <c r="W6" s="514"/>
      <c r="X6" s="992"/>
      <c r="Y6" s="68"/>
      <c r="Z6" s="490"/>
      <c r="AA6" s="872"/>
    </row>
    <row r="7" spans="1:27" ht="15">
      <c r="A7" s="1204" t="s">
        <v>301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1205"/>
      <c r="W7" s="1205"/>
      <c r="X7" s="1205"/>
      <c r="Y7" s="1205"/>
      <c r="Z7" s="491"/>
      <c r="AA7" s="873"/>
    </row>
    <row r="8" spans="1:27" ht="15">
      <c r="A8" s="1204" t="s">
        <v>149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205"/>
      <c r="U8" s="1205"/>
      <c r="V8" s="1205"/>
      <c r="W8" s="1205"/>
      <c r="X8" s="1205"/>
      <c r="Y8" s="1205"/>
      <c r="Z8" s="491"/>
      <c r="AA8" s="873"/>
    </row>
    <row r="9" spans="1:27" ht="15">
      <c r="A9" s="68"/>
      <c r="B9" s="69"/>
      <c r="C9" s="179"/>
      <c r="D9" s="477"/>
      <c r="E9" s="841"/>
      <c r="F9" s="69"/>
      <c r="G9" s="491"/>
      <c r="H9" s="873"/>
      <c r="I9" s="179"/>
      <c r="J9" s="477"/>
      <c r="K9" s="841"/>
      <c r="L9" s="191"/>
      <c r="M9" s="179"/>
      <c r="N9" s="477"/>
      <c r="O9" s="841"/>
      <c r="P9" s="191"/>
      <c r="Q9" s="505"/>
      <c r="R9" s="939"/>
      <c r="S9" s="197"/>
      <c r="T9" s="510"/>
      <c r="U9" s="966"/>
      <c r="V9" s="186"/>
      <c r="W9" s="515"/>
      <c r="X9" s="993"/>
      <c r="Y9" s="69"/>
      <c r="Z9" s="491"/>
      <c r="AA9" s="873"/>
    </row>
    <row r="10" spans="1:27" ht="15">
      <c r="A10" s="69"/>
      <c r="B10" s="69"/>
      <c r="C10" s="179"/>
      <c r="D10" s="477"/>
      <c r="E10" s="841"/>
      <c r="F10" s="69"/>
      <c r="G10" s="491"/>
      <c r="H10" s="873"/>
      <c r="I10" s="179"/>
      <c r="J10" s="477"/>
      <c r="K10" s="841"/>
      <c r="L10" s="191"/>
      <c r="M10" s="179"/>
      <c r="N10" s="477"/>
      <c r="O10" s="841"/>
      <c r="P10" s="191"/>
      <c r="Q10" s="505"/>
      <c r="R10" s="939"/>
      <c r="S10" s="197"/>
      <c r="T10" s="510"/>
      <c r="U10" s="966"/>
      <c r="V10" s="186"/>
      <c r="W10" s="515"/>
      <c r="X10" s="993"/>
      <c r="Y10" s="69"/>
      <c r="Z10" s="491"/>
      <c r="AA10" s="873"/>
    </row>
    <row r="11" spans="1:27" ht="15">
      <c r="A11" s="1173" t="s">
        <v>404</v>
      </c>
      <c r="B11" s="1174"/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  <c r="O11" s="1174"/>
      <c r="P11" s="1174"/>
      <c r="Q11" s="1174"/>
      <c r="R11" s="1174"/>
      <c r="S11" s="1174"/>
      <c r="T11" s="1174"/>
      <c r="U11" s="1174"/>
      <c r="V11" s="1174"/>
      <c r="W11" s="1174"/>
      <c r="X11" s="1174"/>
      <c r="Y11" s="1174"/>
      <c r="Z11" s="526"/>
      <c r="AA11" s="1024"/>
    </row>
    <row r="12" spans="1:27" ht="15">
      <c r="A12" s="69"/>
      <c r="B12" s="69"/>
      <c r="C12" s="180"/>
      <c r="D12" s="478"/>
      <c r="E12" s="842"/>
      <c r="F12" s="70"/>
      <c r="G12" s="492"/>
      <c r="H12" s="874"/>
      <c r="I12" s="180"/>
      <c r="J12" s="478"/>
      <c r="K12" s="842"/>
      <c r="L12" s="192"/>
      <c r="M12" s="180"/>
      <c r="N12" s="478"/>
      <c r="O12" s="842"/>
      <c r="P12" s="192"/>
      <c r="Q12" s="506"/>
      <c r="R12" s="940"/>
      <c r="S12" s="198"/>
      <c r="T12" s="511"/>
      <c r="U12" s="967"/>
      <c r="V12" s="187"/>
      <c r="W12" s="516"/>
      <c r="X12" s="994"/>
      <c r="Y12" s="70"/>
      <c r="Z12" s="492"/>
      <c r="AA12" s="874"/>
    </row>
    <row r="13" spans="1:27" ht="15">
      <c r="A13" s="69"/>
      <c r="B13" s="69"/>
      <c r="C13" s="179"/>
      <c r="D13" s="477"/>
      <c r="E13" s="841"/>
      <c r="F13" s="69"/>
      <c r="G13" s="491"/>
      <c r="H13" s="873"/>
      <c r="I13" s="179"/>
      <c r="J13" s="477"/>
      <c r="K13" s="841"/>
      <c r="L13" s="191"/>
      <c r="M13" s="179"/>
      <c r="N13" s="477"/>
      <c r="O13" s="841"/>
      <c r="P13" s="191"/>
      <c r="Q13" s="505"/>
      <c r="R13" s="939"/>
      <c r="S13" s="197"/>
      <c r="T13" s="510"/>
      <c r="U13" s="966"/>
      <c r="V13" s="186"/>
      <c r="W13" s="515"/>
      <c r="X13" s="993"/>
      <c r="Y13" s="69"/>
      <c r="Z13" s="491"/>
      <c r="AA13" s="873"/>
    </row>
    <row r="14" spans="1:27" ht="15">
      <c r="A14" s="1189" t="s">
        <v>302</v>
      </c>
      <c r="B14" s="1190"/>
      <c r="C14" s="282" t="s">
        <v>151</v>
      </c>
      <c r="D14" s="479"/>
      <c r="E14" s="843"/>
      <c r="F14" s="233" t="s">
        <v>153</v>
      </c>
      <c r="G14" s="493"/>
      <c r="H14" s="875"/>
      <c r="I14" s="1191" t="s">
        <v>287</v>
      </c>
      <c r="J14" s="1192"/>
      <c r="K14" s="1192"/>
      <c r="L14" s="1193"/>
      <c r="M14" s="1194" t="s">
        <v>154</v>
      </c>
      <c r="N14" s="1194"/>
      <c r="O14" s="1194"/>
      <c r="P14" s="1195"/>
      <c r="Q14" s="1195"/>
      <c r="R14" s="1195"/>
      <c r="S14" s="1195"/>
      <c r="T14" s="1196"/>
      <c r="U14" s="1196"/>
      <c r="V14" s="1196"/>
      <c r="W14" s="517"/>
      <c r="X14" s="995"/>
      <c r="Y14" s="1213" t="s">
        <v>440</v>
      </c>
      <c r="Z14" s="1214"/>
      <c r="AA14" s="1214"/>
    </row>
    <row r="15" spans="1:27" ht="15">
      <c r="A15" s="232">
        <v>1</v>
      </c>
      <c r="B15" s="232">
        <v>2</v>
      </c>
      <c r="C15" s="282">
        <v>3</v>
      </c>
      <c r="D15" s="480">
        <v>4</v>
      </c>
      <c r="E15" s="843">
        <v>5</v>
      </c>
      <c r="F15" s="233">
        <v>6</v>
      </c>
      <c r="G15" s="493">
        <v>7</v>
      </c>
      <c r="H15" s="875">
        <v>8</v>
      </c>
      <c r="I15" s="283">
        <v>9</v>
      </c>
      <c r="J15" s="498">
        <v>10</v>
      </c>
      <c r="K15" s="900">
        <v>11</v>
      </c>
      <c r="L15" s="288">
        <v>12</v>
      </c>
      <c r="M15" s="285">
        <v>13</v>
      </c>
      <c r="N15" s="498">
        <v>14</v>
      </c>
      <c r="O15" s="900">
        <v>15</v>
      </c>
      <c r="P15" s="290">
        <v>16</v>
      </c>
      <c r="Q15" s="507">
        <v>17</v>
      </c>
      <c r="R15" s="941">
        <v>18</v>
      </c>
      <c r="S15" s="287">
        <v>19</v>
      </c>
      <c r="T15" s="512">
        <v>20</v>
      </c>
      <c r="U15" s="968">
        <v>21</v>
      </c>
      <c r="V15" s="286">
        <v>22</v>
      </c>
      <c r="W15" s="518">
        <v>23</v>
      </c>
      <c r="X15" s="996">
        <v>24</v>
      </c>
      <c r="Y15" s="234">
        <v>25</v>
      </c>
      <c r="Z15" s="527">
        <v>26</v>
      </c>
      <c r="AA15" s="1025">
        <v>27</v>
      </c>
    </row>
    <row r="16" spans="1:27" ht="114">
      <c r="A16" s="235" t="s">
        <v>155</v>
      </c>
      <c r="B16" s="236" t="s">
        <v>303</v>
      </c>
      <c r="C16" s="298" t="s">
        <v>399</v>
      </c>
      <c r="D16" s="481" t="s">
        <v>405</v>
      </c>
      <c r="E16" s="844" t="s">
        <v>406</v>
      </c>
      <c r="F16" s="299" t="s">
        <v>296</v>
      </c>
      <c r="G16" s="481" t="s">
        <v>410</v>
      </c>
      <c r="H16" s="876" t="s">
        <v>462</v>
      </c>
      <c r="I16" s="298" t="s">
        <v>399</v>
      </c>
      <c r="J16" s="481" t="s">
        <v>411</v>
      </c>
      <c r="K16" s="844" t="s">
        <v>406</v>
      </c>
      <c r="L16" s="300" t="s">
        <v>157</v>
      </c>
      <c r="M16" s="298" t="s">
        <v>403</v>
      </c>
      <c r="N16" s="481" t="s">
        <v>412</v>
      </c>
      <c r="O16" s="844" t="s">
        <v>463</v>
      </c>
      <c r="P16" s="301" t="s">
        <v>157</v>
      </c>
      <c r="Q16" s="481" t="s">
        <v>413</v>
      </c>
      <c r="R16" s="942" t="s">
        <v>407</v>
      </c>
      <c r="S16" s="297" t="s">
        <v>299</v>
      </c>
      <c r="T16" s="481" t="s">
        <v>414</v>
      </c>
      <c r="U16" s="969" t="s">
        <v>464</v>
      </c>
      <c r="V16" s="302" t="s">
        <v>158</v>
      </c>
      <c r="W16" s="481" t="s">
        <v>415</v>
      </c>
      <c r="X16" s="997" t="s">
        <v>408</v>
      </c>
      <c r="Y16" s="237" t="s">
        <v>304</v>
      </c>
      <c r="Z16" s="528" t="s">
        <v>416</v>
      </c>
      <c r="AA16" s="237" t="s">
        <v>409</v>
      </c>
    </row>
    <row r="17" spans="1:27" ht="18">
      <c r="A17" s="238" t="s">
        <v>159</v>
      </c>
      <c r="B17" s="239" t="s">
        <v>305</v>
      </c>
      <c r="C17" s="303">
        <f>C19+C41+C20</f>
        <v>10059944</v>
      </c>
      <c r="D17" s="482">
        <f>(E17/C17)*100</f>
        <v>100.00991059194763</v>
      </c>
      <c r="E17" s="845">
        <v>10060941</v>
      </c>
      <c r="F17" s="304">
        <f>F19+F41</f>
        <v>250000</v>
      </c>
      <c r="G17" s="482">
        <f>(H17/F17)*100</f>
        <v>106.642028</v>
      </c>
      <c r="H17" s="877">
        <f>H19+H41</f>
        <v>266605.07</v>
      </c>
      <c r="I17" s="305">
        <f>I19+I41</f>
        <v>0</v>
      </c>
      <c r="J17" s="482" t="e">
        <f>(K17/I17)*100</f>
        <v>#DIV/0!</v>
      </c>
      <c r="K17" s="901">
        <f>K19+K41</f>
        <v>0</v>
      </c>
      <c r="L17" s="306">
        <f>L19+L41</f>
        <v>0</v>
      </c>
      <c r="M17" s="307">
        <f>M19+M41</f>
        <v>0</v>
      </c>
      <c r="N17" s="482" t="e">
        <f>(O17/M17)*100</f>
        <v>#DIV/0!</v>
      </c>
      <c r="O17" s="858">
        <f>O19+O41</f>
        <v>0</v>
      </c>
      <c r="P17" s="306">
        <f>P19+P41</f>
        <v>0</v>
      </c>
      <c r="Q17" s="482" t="e">
        <f>(R17/P17)*100</f>
        <v>#DIV/0!</v>
      </c>
      <c r="R17" s="943">
        <f>R19+R41</f>
        <v>0</v>
      </c>
      <c r="S17" s="308">
        <f>S19+S41</f>
        <v>0</v>
      </c>
      <c r="T17" s="482" t="e">
        <f>(U17/S17)*100</f>
        <v>#DIV/0!</v>
      </c>
      <c r="U17" s="970">
        <f>U19+U41</f>
        <v>0</v>
      </c>
      <c r="V17" s="309">
        <f>V19+V41</f>
        <v>0</v>
      </c>
      <c r="W17" s="482" t="e">
        <f>(X17/V17)*100</f>
        <v>#DIV/0!</v>
      </c>
      <c r="X17" s="998">
        <f>X19+X41</f>
        <v>0</v>
      </c>
      <c r="Y17" s="310">
        <f aca="true" t="shared" si="0" ref="Y17:Y48">C17+F17+I17+L17+M17+P17+S17+V17</f>
        <v>10309944</v>
      </c>
      <c r="Z17" s="482">
        <f>(AA17/Y17)*100</f>
        <v>100.17072905536635</v>
      </c>
      <c r="AA17" s="1026">
        <f>E17+H17+K17+O17+R17+U17+X17</f>
        <v>10327546.07</v>
      </c>
    </row>
    <row r="18" spans="1:27" ht="18">
      <c r="A18" s="240" t="s">
        <v>161</v>
      </c>
      <c r="B18" s="241" t="s">
        <v>306</v>
      </c>
      <c r="C18" s="311">
        <f aca="true" t="shared" si="1" ref="C18:X18">SUM(C19:C19)</f>
        <v>0</v>
      </c>
      <c r="D18" s="483" t="e">
        <f aca="true" t="shared" si="2" ref="D18:D81">(E18/C18)*100</f>
        <v>#DIV/0!</v>
      </c>
      <c r="E18" s="846">
        <f t="shared" si="1"/>
        <v>0</v>
      </c>
      <c r="F18" s="312">
        <f t="shared" si="1"/>
        <v>0</v>
      </c>
      <c r="G18" s="483" t="e">
        <f aca="true" t="shared" si="3" ref="G18:G81">(H18/F18)*100</f>
        <v>#DIV/0!</v>
      </c>
      <c r="H18" s="878">
        <f t="shared" si="1"/>
        <v>0</v>
      </c>
      <c r="I18" s="313">
        <f t="shared" si="1"/>
        <v>0</v>
      </c>
      <c r="J18" s="483" t="e">
        <f aca="true" t="shared" si="4" ref="J18:J81">(K18/I18)*100</f>
        <v>#DIV/0!</v>
      </c>
      <c r="K18" s="902">
        <f t="shared" si="1"/>
        <v>0</v>
      </c>
      <c r="L18" s="314">
        <f t="shared" si="1"/>
        <v>0</v>
      </c>
      <c r="M18" s="315">
        <f t="shared" si="1"/>
        <v>0</v>
      </c>
      <c r="N18" s="483" t="e">
        <f aca="true" t="shared" si="5" ref="N18:N81">(O18/M18)*100</f>
        <v>#DIV/0!</v>
      </c>
      <c r="O18" s="855">
        <f t="shared" si="1"/>
        <v>0</v>
      </c>
      <c r="P18" s="314">
        <f t="shared" si="1"/>
        <v>0</v>
      </c>
      <c r="Q18" s="483" t="e">
        <f aca="true" t="shared" si="6" ref="Q18:Q81">(R18/P18)*100</f>
        <v>#DIV/0!</v>
      </c>
      <c r="R18" s="944">
        <f t="shared" si="1"/>
        <v>0</v>
      </c>
      <c r="S18" s="316">
        <f t="shared" si="1"/>
        <v>0</v>
      </c>
      <c r="T18" s="483" t="e">
        <f aca="true" t="shared" si="7" ref="T18:T81">(U18/S18)*100</f>
        <v>#DIV/0!</v>
      </c>
      <c r="U18" s="971">
        <f t="shared" si="1"/>
        <v>0</v>
      </c>
      <c r="V18" s="317">
        <f t="shared" si="1"/>
        <v>0</v>
      </c>
      <c r="W18" s="483" t="e">
        <f aca="true" t="shared" si="8" ref="W18:W81">(X18/V18)*100</f>
        <v>#DIV/0!</v>
      </c>
      <c r="X18" s="999">
        <f t="shared" si="1"/>
        <v>0</v>
      </c>
      <c r="Y18" s="318">
        <f t="shared" si="0"/>
        <v>0</v>
      </c>
      <c r="Z18" s="483" t="e">
        <f aca="true" t="shared" si="9" ref="Z18:Z81">(AA18/Y18)*100</f>
        <v>#DIV/0!</v>
      </c>
      <c r="AA18" s="1027">
        <f>E18+H18+K18+O18+R18+U18+X18</f>
        <v>0</v>
      </c>
    </row>
    <row r="19" spans="1:27" ht="15">
      <c r="A19" s="243" t="s">
        <v>163</v>
      </c>
      <c r="B19" s="244" t="s">
        <v>307</v>
      </c>
      <c r="C19" s="319">
        <v>0</v>
      </c>
      <c r="D19" s="484" t="e">
        <f t="shared" si="2"/>
        <v>#DIV/0!</v>
      </c>
      <c r="E19" s="847">
        <v>0</v>
      </c>
      <c r="F19" s="320">
        <v>0</v>
      </c>
      <c r="G19" s="484" t="e">
        <f t="shared" si="3"/>
        <v>#DIV/0!</v>
      </c>
      <c r="H19" s="879">
        <v>0</v>
      </c>
      <c r="I19" s="321">
        <v>0</v>
      </c>
      <c r="J19" s="484" t="e">
        <f t="shared" si="4"/>
        <v>#DIV/0!</v>
      </c>
      <c r="K19" s="903">
        <v>0</v>
      </c>
      <c r="L19" s="322">
        <v>0</v>
      </c>
      <c r="M19" s="323">
        <v>0</v>
      </c>
      <c r="N19" s="484" t="e">
        <f t="shared" si="5"/>
        <v>#DIV/0!</v>
      </c>
      <c r="O19" s="918">
        <v>0</v>
      </c>
      <c r="P19" s="324">
        <v>0</v>
      </c>
      <c r="Q19" s="484" t="e">
        <f t="shared" si="6"/>
        <v>#DIV/0!</v>
      </c>
      <c r="R19" s="945">
        <v>0</v>
      </c>
      <c r="S19" s="325">
        <v>0</v>
      </c>
      <c r="T19" s="484" t="e">
        <f t="shared" si="7"/>
        <v>#DIV/0!</v>
      </c>
      <c r="U19" s="972">
        <v>0</v>
      </c>
      <c r="V19" s="326">
        <v>0</v>
      </c>
      <c r="W19" s="484" t="e">
        <f t="shared" si="8"/>
        <v>#DIV/0!</v>
      </c>
      <c r="X19" s="1000">
        <v>0</v>
      </c>
      <c r="Y19" s="327">
        <f t="shared" si="0"/>
        <v>0</v>
      </c>
      <c r="Z19" s="484" t="e">
        <f t="shared" si="9"/>
        <v>#DIV/0!</v>
      </c>
      <c r="AA19" s="1028">
        <f>E19+H19+K19+O19+R19+U19+X19</f>
        <v>0</v>
      </c>
    </row>
    <row r="20" spans="1:27" ht="36">
      <c r="A20" s="240" t="s">
        <v>165</v>
      </c>
      <c r="B20" s="241" t="s">
        <v>308</v>
      </c>
      <c r="C20" s="311">
        <f>SUM(C21+C30)</f>
        <v>10059944</v>
      </c>
      <c r="D20" s="483">
        <f t="shared" si="2"/>
        <v>102.84585043415748</v>
      </c>
      <c r="E20" s="846">
        <f>SUM(E21+E30)</f>
        <v>10346234.959999999</v>
      </c>
      <c r="F20" s="312">
        <f>SUM(F21+F30)</f>
        <v>0</v>
      </c>
      <c r="G20" s="483" t="e">
        <f t="shared" si="3"/>
        <v>#DIV/0!</v>
      </c>
      <c r="H20" s="878">
        <f>SUM(H21+H30)</f>
        <v>0</v>
      </c>
      <c r="I20" s="313">
        <f>SUM(I21+I30)</f>
        <v>499320</v>
      </c>
      <c r="J20" s="483">
        <f t="shared" si="4"/>
        <v>106.57894736842107</v>
      </c>
      <c r="K20" s="902">
        <f>SUM(K21+K30)</f>
        <v>532170</v>
      </c>
      <c r="L20" s="314">
        <f>SUM(L21+L30)</f>
        <v>0</v>
      </c>
      <c r="M20" s="315">
        <f>SUM(M21+M30)</f>
        <v>2000</v>
      </c>
      <c r="N20" s="483">
        <f t="shared" si="5"/>
        <v>113.05000000000001</v>
      </c>
      <c r="O20" s="855">
        <f>SUM(O21+O30)</f>
        <v>2261</v>
      </c>
      <c r="P20" s="314">
        <f>SUM(P21+P30)</f>
        <v>0</v>
      </c>
      <c r="Q20" s="483" t="e">
        <f t="shared" si="6"/>
        <v>#DIV/0!</v>
      </c>
      <c r="R20" s="944">
        <f>SUM(R21+R30)</f>
        <v>0</v>
      </c>
      <c r="S20" s="315">
        <f>SUM(S21+S30)</f>
        <v>2750</v>
      </c>
      <c r="T20" s="483">
        <f t="shared" si="7"/>
        <v>436.3636363636363</v>
      </c>
      <c r="U20" s="855">
        <f>SUM(U21+U30)</f>
        <v>12000</v>
      </c>
      <c r="V20" s="317">
        <f>SUM(V21+V30)</f>
        <v>0</v>
      </c>
      <c r="W20" s="483" t="e">
        <f t="shared" si="8"/>
        <v>#DIV/0!</v>
      </c>
      <c r="X20" s="999">
        <f>SUM(X21+X30)</f>
        <v>0</v>
      </c>
      <c r="Y20" s="318">
        <f t="shared" si="0"/>
        <v>10564014</v>
      </c>
      <c r="Z20" s="483">
        <f t="shared" si="9"/>
        <v>103.11105191644008</v>
      </c>
      <c r="AA20" s="1027">
        <f>E20+H20+K20+O20+R20+U20+X20</f>
        <v>10892665.959999999</v>
      </c>
    </row>
    <row r="21" spans="1:27" ht="15">
      <c r="A21" s="245" t="s">
        <v>166</v>
      </c>
      <c r="B21" s="246" t="s">
        <v>309</v>
      </c>
      <c r="C21" s="328">
        <f>SUM(C22:C29)</f>
        <v>8516912</v>
      </c>
      <c r="D21" s="484">
        <f t="shared" si="2"/>
        <v>104.2287357201765</v>
      </c>
      <c r="E21" s="848">
        <f>SUM(E22:E29)</f>
        <v>8877069.7</v>
      </c>
      <c r="F21" s="329">
        <f>SUM(F22:F29)</f>
        <v>0</v>
      </c>
      <c r="G21" s="484" t="e">
        <f t="shared" si="3"/>
        <v>#DIV/0!</v>
      </c>
      <c r="H21" s="880">
        <f>SUM(H22:H29)</f>
        <v>0</v>
      </c>
      <c r="I21" s="330">
        <f>SUM(I22:I29)</f>
        <v>0</v>
      </c>
      <c r="J21" s="484" t="e">
        <f t="shared" si="4"/>
        <v>#DIV/0!</v>
      </c>
      <c r="K21" s="904">
        <f>SUM(K22:K29)</f>
        <v>0</v>
      </c>
      <c r="L21" s="331">
        <f>SUM(L22:L29)</f>
        <v>0</v>
      </c>
      <c r="M21" s="332">
        <f>SUM(M22:M29)</f>
        <v>0</v>
      </c>
      <c r="N21" s="484" t="e">
        <f t="shared" si="5"/>
        <v>#DIV/0!</v>
      </c>
      <c r="O21" s="859">
        <f>SUM(O22:O29)</f>
        <v>0</v>
      </c>
      <c r="P21" s="331">
        <f>SUM(P22:P29)</f>
        <v>0</v>
      </c>
      <c r="Q21" s="484" t="e">
        <f t="shared" si="6"/>
        <v>#DIV/0!</v>
      </c>
      <c r="R21" s="946">
        <f>SUM(R22:R29)</f>
        <v>0</v>
      </c>
      <c r="S21" s="333">
        <f>SUM(S22:S29)</f>
        <v>0</v>
      </c>
      <c r="T21" s="484" t="e">
        <f t="shared" si="7"/>
        <v>#DIV/0!</v>
      </c>
      <c r="U21" s="973">
        <f>SUM(U22:U29)</f>
        <v>0</v>
      </c>
      <c r="V21" s="334">
        <f>SUM(V22:V29)</f>
        <v>0</v>
      </c>
      <c r="W21" s="484" t="e">
        <f t="shared" si="8"/>
        <v>#DIV/0!</v>
      </c>
      <c r="X21" s="1001">
        <f>SUM(X22:X29)</f>
        <v>0</v>
      </c>
      <c r="Y21" s="335">
        <f t="shared" si="0"/>
        <v>8516912</v>
      </c>
      <c r="Z21" s="484">
        <f t="shared" si="9"/>
        <v>104.2287357201765</v>
      </c>
      <c r="AA21" s="1028">
        <f>E21+H21+K21+O21+R21+U21+X21</f>
        <v>8877069.7</v>
      </c>
    </row>
    <row r="22" spans="1:27" ht="15">
      <c r="A22" s="243" t="s">
        <v>167</v>
      </c>
      <c r="B22" s="247" t="s">
        <v>310</v>
      </c>
      <c r="C22" s="319">
        <v>8105423</v>
      </c>
      <c r="D22" s="484">
        <f t="shared" si="2"/>
        <v>101.56447417981764</v>
      </c>
      <c r="E22" s="847">
        <v>8232230.25</v>
      </c>
      <c r="F22" s="336">
        <v>0</v>
      </c>
      <c r="G22" s="484" t="e">
        <f t="shared" si="3"/>
        <v>#DIV/0!</v>
      </c>
      <c r="H22" s="881">
        <v>0</v>
      </c>
      <c r="I22" s="337">
        <v>0</v>
      </c>
      <c r="J22" s="484" t="e">
        <f t="shared" si="4"/>
        <v>#DIV/0!</v>
      </c>
      <c r="K22" s="905">
        <v>0</v>
      </c>
      <c r="L22" s="338">
        <v>0</v>
      </c>
      <c r="M22" s="339">
        <v>0</v>
      </c>
      <c r="N22" s="484" t="e">
        <f t="shared" si="5"/>
        <v>#DIV/0!</v>
      </c>
      <c r="O22" s="919">
        <v>0</v>
      </c>
      <c r="P22" s="340">
        <v>0</v>
      </c>
      <c r="Q22" s="484" t="e">
        <f t="shared" si="6"/>
        <v>#DIV/0!</v>
      </c>
      <c r="R22" s="947">
        <v>0</v>
      </c>
      <c r="S22" s="341"/>
      <c r="T22" s="484" t="e">
        <f t="shared" si="7"/>
        <v>#DIV/0!</v>
      </c>
      <c r="U22" s="974"/>
      <c r="V22" s="326">
        <v>0</v>
      </c>
      <c r="W22" s="484" t="e">
        <f t="shared" si="8"/>
        <v>#DIV/0!</v>
      </c>
      <c r="X22" s="1000">
        <v>0</v>
      </c>
      <c r="Y22" s="342">
        <f t="shared" si="0"/>
        <v>8105423</v>
      </c>
      <c r="Z22" s="484">
        <f t="shared" si="9"/>
        <v>101.56447417981764</v>
      </c>
      <c r="AA22" s="1028">
        <f aca="true" t="shared" si="10" ref="AA22:AA41">E22+H22+K22+O22+R22+U22+X22</f>
        <v>8232230.25</v>
      </c>
    </row>
    <row r="23" spans="1:27" ht="15">
      <c r="A23" s="248" t="s">
        <v>168</v>
      </c>
      <c r="B23" s="249" t="s">
        <v>311</v>
      </c>
      <c r="C23" s="343">
        <v>0</v>
      </c>
      <c r="D23" s="484" t="e">
        <f t="shared" si="2"/>
        <v>#DIV/0!</v>
      </c>
      <c r="E23" s="849">
        <v>19445.3</v>
      </c>
      <c r="F23" s="344">
        <v>0</v>
      </c>
      <c r="G23" s="484" t="e">
        <f t="shared" si="3"/>
        <v>#DIV/0!</v>
      </c>
      <c r="H23" s="882">
        <v>0</v>
      </c>
      <c r="I23" s="345">
        <v>0</v>
      </c>
      <c r="J23" s="484" t="e">
        <f t="shared" si="4"/>
        <v>#DIV/0!</v>
      </c>
      <c r="K23" s="906">
        <v>0</v>
      </c>
      <c r="L23" s="346">
        <v>0</v>
      </c>
      <c r="M23" s="347">
        <v>0</v>
      </c>
      <c r="N23" s="484" t="e">
        <f t="shared" si="5"/>
        <v>#DIV/0!</v>
      </c>
      <c r="O23" s="920">
        <v>0</v>
      </c>
      <c r="P23" s="346">
        <v>0</v>
      </c>
      <c r="Q23" s="484" t="e">
        <f t="shared" si="6"/>
        <v>#DIV/0!</v>
      </c>
      <c r="R23" s="948">
        <v>0</v>
      </c>
      <c r="S23" s="348"/>
      <c r="T23" s="484" t="e">
        <f t="shared" si="7"/>
        <v>#DIV/0!</v>
      </c>
      <c r="U23" s="975"/>
      <c r="V23" s="349">
        <v>0</v>
      </c>
      <c r="W23" s="484" t="e">
        <f t="shared" si="8"/>
        <v>#DIV/0!</v>
      </c>
      <c r="X23" s="1002">
        <v>0</v>
      </c>
      <c r="Y23" s="350">
        <f t="shared" si="0"/>
        <v>0</v>
      </c>
      <c r="Z23" s="484" t="e">
        <f t="shared" si="9"/>
        <v>#DIV/0!</v>
      </c>
      <c r="AA23" s="1028">
        <f t="shared" si="10"/>
        <v>19445.3</v>
      </c>
    </row>
    <row r="24" spans="1:27" ht="15">
      <c r="A24" s="248" t="s">
        <v>170</v>
      </c>
      <c r="B24" s="249" t="s">
        <v>312</v>
      </c>
      <c r="C24" s="343">
        <v>342989</v>
      </c>
      <c r="D24" s="484">
        <f t="shared" si="2"/>
        <v>98.38395108881043</v>
      </c>
      <c r="E24" s="849">
        <v>337446.13</v>
      </c>
      <c r="F24" s="344">
        <v>0</v>
      </c>
      <c r="G24" s="484" t="e">
        <f t="shared" si="3"/>
        <v>#DIV/0!</v>
      </c>
      <c r="H24" s="882">
        <v>0</v>
      </c>
      <c r="I24" s="345">
        <v>0</v>
      </c>
      <c r="J24" s="484" t="e">
        <f t="shared" si="4"/>
        <v>#DIV/0!</v>
      </c>
      <c r="K24" s="906">
        <v>0</v>
      </c>
      <c r="L24" s="346">
        <v>0</v>
      </c>
      <c r="M24" s="347">
        <v>0</v>
      </c>
      <c r="N24" s="484" t="e">
        <f t="shared" si="5"/>
        <v>#DIV/0!</v>
      </c>
      <c r="O24" s="920">
        <v>0</v>
      </c>
      <c r="P24" s="346">
        <v>0</v>
      </c>
      <c r="Q24" s="484" t="e">
        <f t="shared" si="6"/>
        <v>#DIV/0!</v>
      </c>
      <c r="R24" s="948">
        <v>0</v>
      </c>
      <c r="S24" s="348"/>
      <c r="T24" s="484" t="e">
        <f t="shared" si="7"/>
        <v>#DIV/0!</v>
      </c>
      <c r="U24" s="975"/>
      <c r="V24" s="349">
        <v>0</v>
      </c>
      <c r="W24" s="484" t="e">
        <f t="shared" si="8"/>
        <v>#DIV/0!</v>
      </c>
      <c r="X24" s="1002">
        <v>0</v>
      </c>
      <c r="Y24" s="350">
        <f t="shared" si="0"/>
        <v>342989</v>
      </c>
      <c r="Z24" s="484">
        <f t="shared" si="9"/>
        <v>98.38395108881043</v>
      </c>
      <c r="AA24" s="1028">
        <f t="shared" si="10"/>
        <v>337446.13</v>
      </c>
    </row>
    <row r="25" spans="1:27" ht="15">
      <c r="A25" s="248" t="s">
        <v>172</v>
      </c>
      <c r="B25" s="249" t="s">
        <v>313</v>
      </c>
      <c r="C25" s="343">
        <v>10000</v>
      </c>
      <c r="D25" s="484">
        <f t="shared" si="2"/>
        <v>488.1438</v>
      </c>
      <c r="E25" s="849">
        <v>48814.38</v>
      </c>
      <c r="F25" s="344">
        <v>0</v>
      </c>
      <c r="G25" s="484" t="e">
        <f t="shared" si="3"/>
        <v>#DIV/0!</v>
      </c>
      <c r="H25" s="882">
        <v>0</v>
      </c>
      <c r="I25" s="345">
        <v>0</v>
      </c>
      <c r="J25" s="484" t="e">
        <f t="shared" si="4"/>
        <v>#DIV/0!</v>
      </c>
      <c r="K25" s="906">
        <v>0</v>
      </c>
      <c r="L25" s="346">
        <v>0</v>
      </c>
      <c r="M25" s="347">
        <v>0</v>
      </c>
      <c r="N25" s="484" t="e">
        <f t="shared" si="5"/>
        <v>#DIV/0!</v>
      </c>
      <c r="O25" s="920">
        <v>0</v>
      </c>
      <c r="P25" s="346">
        <v>0</v>
      </c>
      <c r="Q25" s="484" t="e">
        <f t="shared" si="6"/>
        <v>#DIV/0!</v>
      </c>
      <c r="R25" s="948">
        <v>0</v>
      </c>
      <c r="S25" s="348"/>
      <c r="T25" s="484" t="e">
        <f t="shared" si="7"/>
        <v>#DIV/0!</v>
      </c>
      <c r="U25" s="975"/>
      <c r="V25" s="349">
        <v>0</v>
      </c>
      <c r="W25" s="484" t="e">
        <f t="shared" si="8"/>
        <v>#DIV/0!</v>
      </c>
      <c r="X25" s="1002">
        <v>0</v>
      </c>
      <c r="Y25" s="350">
        <f t="shared" si="0"/>
        <v>10000</v>
      </c>
      <c r="Z25" s="484">
        <f t="shared" si="9"/>
        <v>488.1438</v>
      </c>
      <c r="AA25" s="1028">
        <f t="shared" si="10"/>
        <v>48814.38</v>
      </c>
    </row>
    <row r="26" spans="1:27" ht="19.5">
      <c r="A26" s="248" t="s">
        <v>174</v>
      </c>
      <c r="B26" s="249" t="s">
        <v>314</v>
      </c>
      <c r="C26" s="343">
        <v>15660</v>
      </c>
      <c r="D26" s="484">
        <f t="shared" si="2"/>
        <v>1165.389527458493</v>
      </c>
      <c r="E26" s="849">
        <v>182500</v>
      </c>
      <c r="F26" s="344">
        <v>0</v>
      </c>
      <c r="G26" s="484" t="e">
        <f t="shared" si="3"/>
        <v>#DIV/0!</v>
      </c>
      <c r="H26" s="882">
        <v>0</v>
      </c>
      <c r="I26" s="345">
        <v>0</v>
      </c>
      <c r="J26" s="484" t="e">
        <f t="shared" si="4"/>
        <v>#DIV/0!</v>
      </c>
      <c r="K26" s="906">
        <v>0</v>
      </c>
      <c r="L26" s="346">
        <v>0</v>
      </c>
      <c r="M26" s="347">
        <v>0</v>
      </c>
      <c r="N26" s="484" t="e">
        <f t="shared" si="5"/>
        <v>#DIV/0!</v>
      </c>
      <c r="O26" s="920">
        <v>0</v>
      </c>
      <c r="P26" s="346">
        <v>0</v>
      </c>
      <c r="Q26" s="484" t="e">
        <f t="shared" si="6"/>
        <v>#DIV/0!</v>
      </c>
      <c r="R26" s="948">
        <v>0</v>
      </c>
      <c r="S26" s="348"/>
      <c r="T26" s="484" t="e">
        <f t="shared" si="7"/>
        <v>#DIV/0!</v>
      </c>
      <c r="U26" s="975"/>
      <c r="V26" s="349">
        <v>0</v>
      </c>
      <c r="W26" s="484" t="e">
        <f t="shared" si="8"/>
        <v>#DIV/0!</v>
      </c>
      <c r="X26" s="1002">
        <v>0</v>
      </c>
      <c r="Y26" s="350">
        <f t="shared" si="0"/>
        <v>15660</v>
      </c>
      <c r="Z26" s="484">
        <f t="shared" si="9"/>
        <v>1165.389527458493</v>
      </c>
      <c r="AA26" s="1028">
        <f t="shared" si="10"/>
        <v>182500</v>
      </c>
    </row>
    <row r="27" spans="1:27" ht="19.5">
      <c r="A27" s="248" t="s">
        <v>176</v>
      </c>
      <c r="B27" s="249" t="s">
        <v>315</v>
      </c>
      <c r="C27" s="343">
        <v>16500</v>
      </c>
      <c r="D27" s="484">
        <f t="shared" si="2"/>
        <v>145.41739393939392</v>
      </c>
      <c r="E27" s="849">
        <v>23993.87</v>
      </c>
      <c r="F27" s="344">
        <v>0</v>
      </c>
      <c r="G27" s="484" t="e">
        <f t="shared" si="3"/>
        <v>#DIV/0!</v>
      </c>
      <c r="H27" s="882">
        <v>0</v>
      </c>
      <c r="I27" s="345">
        <v>0</v>
      </c>
      <c r="J27" s="484" t="e">
        <f t="shared" si="4"/>
        <v>#DIV/0!</v>
      </c>
      <c r="K27" s="906">
        <v>0</v>
      </c>
      <c r="L27" s="346">
        <v>0</v>
      </c>
      <c r="M27" s="347">
        <v>0</v>
      </c>
      <c r="N27" s="484" t="e">
        <f t="shared" si="5"/>
        <v>#DIV/0!</v>
      </c>
      <c r="O27" s="920">
        <v>0</v>
      </c>
      <c r="P27" s="346">
        <v>0</v>
      </c>
      <c r="Q27" s="484" t="e">
        <f t="shared" si="6"/>
        <v>#DIV/0!</v>
      </c>
      <c r="R27" s="948">
        <v>0</v>
      </c>
      <c r="S27" s="348"/>
      <c r="T27" s="484" t="e">
        <f t="shared" si="7"/>
        <v>#DIV/0!</v>
      </c>
      <c r="U27" s="975"/>
      <c r="V27" s="349">
        <v>0</v>
      </c>
      <c r="W27" s="484" t="e">
        <f t="shared" si="8"/>
        <v>#DIV/0!</v>
      </c>
      <c r="X27" s="1002">
        <v>0</v>
      </c>
      <c r="Y27" s="350">
        <f t="shared" si="0"/>
        <v>16500</v>
      </c>
      <c r="Z27" s="484">
        <f t="shared" si="9"/>
        <v>145.41739393939392</v>
      </c>
      <c r="AA27" s="1028">
        <f t="shared" si="10"/>
        <v>23993.87</v>
      </c>
    </row>
    <row r="28" spans="1:27" ht="19.5">
      <c r="A28" s="250" t="s">
        <v>178</v>
      </c>
      <c r="B28" s="251" t="s">
        <v>316</v>
      </c>
      <c r="C28" s="343">
        <v>17621</v>
      </c>
      <c r="D28" s="484">
        <f t="shared" si="2"/>
        <v>0</v>
      </c>
      <c r="E28" s="849">
        <v>0</v>
      </c>
      <c r="F28" s="344">
        <v>0</v>
      </c>
      <c r="G28" s="484" t="e">
        <f t="shared" si="3"/>
        <v>#DIV/0!</v>
      </c>
      <c r="H28" s="882">
        <v>0</v>
      </c>
      <c r="I28" s="345">
        <v>0</v>
      </c>
      <c r="J28" s="484" t="e">
        <f t="shared" si="4"/>
        <v>#DIV/0!</v>
      </c>
      <c r="K28" s="906">
        <v>0</v>
      </c>
      <c r="L28" s="346">
        <v>0</v>
      </c>
      <c r="M28" s="347">
        <v>0</v>
      </c>
      <c r="N28" s="484" t="e">
        <f t="shared" si="5"/>
        <v>#DIV/0!</v>
      </c>
      <c r="O28" s="920">
        <v>0</v>
      </c>
      <c r="P28" s="346">
        <v>0</v>
      </c>
      <c r="Q28" s="484" t="e">
        <f t="shared" si="6"/>
        <v>#DIV/0!</v>
      </c>
      <c r="R28" s="948">
        <v>0</v>
      </c>
      <c r="S28" s="348"/>
      <c r="T28" s="484" t="e">
        <f t="shared" si="7"/>
        <v>#DIV/0!</v>
      </c>
      <c r="U28" s="975"/>
      <c r="V28" s="349">
        <v>0</v>
      </c>
      <c r="W28" s="484" t="e">
        <f t="shared" si="8"/>
        <v>#DIV/0!</v>
      </c>
      <c r="X28" s="1002">
        <v>0</v>
      </c>
      <c r="Y28" s="350">
        <f t="shared" si="0"/>
        <v>17621</v>
      </c>
      <c r="Z28" s="484">
        <f t="shared" si="9"/>
        <v>0</v>
      </c>
      <c r="AA28" s="1028">
        <f t="shared" si="10"/>
        <v>0</v>
      </c>
    </row>
    <row r="29" spans="1:27" ht="19.5">
      <c r="A29" s="252" t="s">
        <v>180</v>
      </c>
      <c r="B29" s="251" t="s">
        <v>317</v>
      </c>
      <c r="C29" s="351">
        <v>8719</v>
      </c>
      <c r="D29" s="484">
        <f t="shared" si="2"/>
        <v>374.35221929120314</v>
      </c>
      <c r="E29" s="850">
        <v>32639.77</v>
      </c>
      <c r="F29" s="352">
        <v>0</v>
      </c>
      <c r="G29" s="484" t="e">
        <f t="shared" si="3"/>
        <v>#DIV/0!</v>
      </c>
      <c r="H29" s="883">
        <v>0</v>
      </c>
      <c r="I29" s="353">
        <v>0</v>
      </c>
      <c r="J29" s="484" t="e">
        <f t="shared" si="4"/>
        <v>#DIV/0!</v>
      </c>
      <c r="K29" s="907">
        <v>0</v>
      </c>
      <c r="L29" s="354">
        <v>0</v>
      </c>
      <c r="M29" s="355">
        <v>0</v>
      </c>
      <c r="N29" s="484" t="e">
        <f t="shared" si="5"/>
        <v>#DIV/0!</v>
      </c>
      <c r="O29" s="921">
        <v>0</v>
      </c>
      <c r="P29" s="356">
        <v>0</v>
      </c>
      <c r="Q29" s="484" t="e">
        <f t="shared" si="6"/>
        <v>#DIV/0!</v>
      </c>
      <c r="R29" s="949">
        <v>0</v>
      </c>
      <c r="S29" s="357"/>
      <c r="T29" s="484" t="e">
        <f t="shared" si="7"/>
        <v>#DIV/0!</v>
      </c>
      <c r="U29" s="976"/>
      <c r="V29" s="358">
        <v>0</v>
      </c>
      <c r="W29" s="484" t="e">
        <f t="shared" si="8"/>
        <v>#DIV/0!</v>
      </c>
      <c r="X29" s="1003">
        <v>0</v>
      </c>
      <c r="Y29" s="359">
        <f t="shared" si="0"/>
        <v>8719</v>
      </c>
      <c r="Z29" s="484">
        <f t="shared" si="9"/>
        <v>374.35221929120314</v>
      </c>
      <c r="AA29" s="1028">
        <f t="shared" si="10"/>
        <v>32639.77</v>
      </c>
    </row>
    <row r="30" spans="1:27" ht="15">
      <c r="A30" s="245" t="s">
        <v>182</v>
      </c>
      <c r="B30" s="246" t="s">
        <v>318</v>
      </c>
      <c r="C30" s="328">
        <f>SUM(C31:C39)</f>
        <v>1543032</v>
      </c>
      <c r="D30" s="484">
        <f t="shared" si="2"/>
        <v>95.2128834657998</v>
      </c>
      <c r="E30" s="848">
        <f>SUM(E31:E39)</f>
        <v>1469165.26</v>
      </c>
      <c r="F30" s="329">
        <f>SUM(F31:F39)</f>
        <v>0</v>
      </c>
      <c r="G30" s="484" t="e">
        <f t="shared" si="3"/>
        <v>#DIV/0!</v>
      </c>
      <c r="H30" s="880">
        <f>SUM(H31:H39)</f>
        <v>0</v>
      </c>
      <c r="I30" s="330">
        <f>SUM(I31:I39)</f>
        <v>499320</v>
      </c>
      <c r="J30" s="484">
        <f t="shared" si="4"/>
        <v>106.57894736842107</v>
      </c>
      <c r="K30" s="904">
        <f>SUM(K31:K39)</f>
        <v>532170</v>
      </c>
      <c r="L30" s="331">
        <f>SUM(L31:L39)</f>
        <v>0</v>
      </c>
      <c r="M30" s="332">
        <f>SUM(M31:M39)</f>
        <v>2000</v>
      </c>
      <c r="N30" s="484">
        <f t="shared" si="5"/>
        <v>113.05000000000001</v>
      </c>
      <c r="O30" s="859">
        <f>SUM(O31:O39)</f>
        <v>2261</v>
      </c>
      <c r="P30" s="331">
        <f>SUM(P31:P39)</f>
        <v>0</v>
      </c>
      <c r="Q30" s="484" t="e">
        <f t="shared" si="6"/>
        <v>#DIV/0!</v>
      </c>
      <c r="R30" s="946">
        <f>SUM(R31:R39)</f>
        <v>0</v>
      </c>
      <c r="S30" s="332">
        <f>SUM(S31:S39)</f>
        <v>2750</v>
      </c>
      <c r="T30" s="484">
        <f t="shared" si="7"/>
        <v>436.3636363636363</v>
      </c>
      <c r="U30" s="859">
        <f>SUM(U31:U39)</f>
        <v>12000</v>
      </c>
      <c r="V30" s="334">
        <f>SUM(V31:V39)</f>
        <v>0</v>
      </c>
      <c r="W30" s="484" t="e">
        <f t="shared" si="8"/>
        <v>#DIV/0!</v>
      </c>
      <c r="X30" s="1001">
        <f>SUM(X31:X39)</f>
        <v>0</v>
      </c>
      <c r="Y30" s="335">
        <f t="shared" si="0"/>
        <v>2047102</v>
      </c>
      <c r="Z30" s="484">
        <f t="shared" si="9"/>
        <v>98.46648139662801</v>
      </c>
      <c r="AA30" s="1029">
        <f>E30+H30+K30+N30+O30+R30+U30+X30</f>
        <v>2015709.31</v>
      </c>
    </row>
    <row r="31" spans="1:27" ht="19.5">
      <c r="A31" s="243" t="s">
        <v>184</v>
      </c>
      <c r="B31" s="253" t="s">
        <v>319</v>
      </c>
      <c r="C31" s="319">
        <v>100500</v>
      </c>
      <c r="D31" s="484">
        <f t="shared" si="2"/>
        <v>93.13432835820895</v>
      </c>
      <c r="E31" s="847">
        <v>93600</v>
      </c>
      <c r="F31" s="336">
        <v>0</v>
      </c>
      <c r="G31" s="484" t="e">
        <f t="shared" si="3"/>
        <v>#DIV/0!</v>
      </c>
      <c r="H31" s="881">
        <v>0</v>
      </c>
      <c r="I31" s="337">
        <v>0</v>
      </c>
      <c r="J31" s="484" t="e">
        <f t="shared" si="4"/>
        <v>#DIV/0!</v>
      </c>
      <c r="K31" s="905">
        <v>0</v>
      </c>
      <c r="L31" s="338">
        <v>0</v>
      </c>
      <c r="M31" s="339">
        <v>0</v>
      </c>
      <c r="N31" s="484" t="e">
        <f t="shared" si="5"/>
        <v>#DIV/0!</v>
      </c>
      <c r="O31" s="919">
        <v>0</v>
      </c>
      <c r="P31" s="340">
        <v>0</v>
      </c>
      <c r="Q31" s="484" t="e">
        <f t="shared" si="6"/>
        <v>#DIV/0!</v>
      </c>
      <c r="R31" s="947">
        <v>0</v>
      </c>
      <c r="S31" s="341"/>
      <c r="T31" s="484" t="e">
        <f t="shared" si="7"/>
        <v>#DIV/0!</v>
      </c>
      <c r="U31" s="974"/>
      <c r="V31" s="326">
        <v>0</v>
      </c>
      <c r="W31" s="484" t="e">
        <f t="shared" si="8"/>
        <v>#DIV/0!</v>
      </c>
      <c r="X31" s="1000">
        <v>0</v>
      </c>
      <c r="Y31" s="342">
        <f t="shared" si="0"/>
        <v>100500</v>
      </c>
      <c r="Z31" s="484">
        <f t="shared" si="9"/>
        <v>93.13432835820895</v>
      </c>
      <c r="AA31" s="1028">
        <f t="shared" si="10"/>
        <v>93600</v>
      </c>
    </row>
    <row r="32" spans="1:27" ht="19.5">
      <c r="A32" s="248" t="s">
        <v>186</v>
      </c>
      <c r="B32" s="247" t="s">
        <v>320</v>
      </c>
      <c r="C32" s="360">
        <v>0</v>
      </c>
      <c r="D32" s="484" t="e">
        <f t="shared" si="2"/>
        <v>#DIV/0!</v>
      </c>
      <c r="E32" s="851">
        <v>0</v>
      </c>
      <c r="F32" s="361">
        <v>0</v>
      </c>
      <c r="G32" s="484" t="e">
        <f t="shared" si="3"/>
        <v>#DIV/0!</v>
      </c>
      <c r="H32" s="884">
        <v>0</v>
      </c>
      <c r="I32" s="362">
        <v>499320</v>
      </c>
      <c r="J32" s="484">
        <f t="shared" si="4"/>
        <v>106.57894736842107</v>
      </c>
      <c r="K32" s="908">
        <v>532170</v>
      </c>
      <c r="L32" s="363">
        <v>0</v>
      </c>
      <c r="M32" s="364">
        <v>0</v>
      </c>
      <c r="N32" s="484" t="e">
        <f t="shared" si="5"/>
        <v>#DIV/0!</v>
      </c>
      <c r="O32" s="922">
        <v>0</v>
      </c>
      <c r="P32" s="365">
        <v>0</v>
      </c>
      <c r="Q32" s="484" t="e">
        <f t="shared" si="6"/>
        <v>#DIV/0!</v>
      </c>
      <c r="R32" s="950">
        <v>0</v>
      </c>
      <c r="S32" s="366">
        <v>2750</v>
      </c>
      <c r="T32" s="484">
        <f t="shared" si="7"/>
        <v>436.3636363636363</v>
      </c>
      <c r="U32" s="977">
        <v>12000</v>
      </c>
      <c r="V32" s="367">
        <v>0</v>
      </c>
      <c r="W32" s="484" t="e">
        <f t="shared" si="8"/>
        <v>#DIV/0!</v>
      </c>
      <c r="X32" s="1004">
        <v>0</v>
      </c>
      <c r="Y32" s="368">
        <f t="shared" si="0"/>
        <v>502070</v>
      </c>
      <c r="Z32" s="484">
        <f t="shared" si="9"/>
        <v>108.38528492042943</v>
      </c>
      <c r="AA32" s="1028">
        <f t="shared" si="10"/>
        <v>544170</v>
      </c>
    </row>
    <row r="33" spans="1:27" ht="19.5">
      <c r="A33" s="248" t="s">
        <v>188</v>
      </c>
      <c r="B33" s="249" t="s">
        <v>321</v>
      </c>
      <c r="C33" s="360">
        <v>0</v>
      </c>
      <c r="D33" s="484" t="e">
        <f t="shared" si="2"/>
        <v>#DIV/0!</v>
      </c>
      <c r="E33" s="851">
        <v>0</v>
      </c>
      <c r="F33" s="361">
        <v>0</v>
      </c>
      <c r="G33" s="484" t="e">
        <f t="shared" si="3"/>
        <v>#DIV/0!</v>
      </c>
      <c r="H33" s="884">
        <v>0</v>
      </c>
      <c r="I33" s="362">
        <v>0</v>
      </c>
      <c r="J33" s="484" t="e">
        <f t="shared" si="4"/>
        <v>#DIV/0!</v>
      </c>
      <c r="K33" s="908">
        <v>0</v>
      </c>
      <c r="L33" s="363">
        <v>0</v>
      </c>
      <c r="M33" s="364">
        <v>0</v>
      </c>
      <c r="N33" s="484" t="e">
        <f t="shared" si="5"/>
        <v>#DIV/0!</v>
      </c>
      <c r="O33" s="922">
        <v>0</v>
      </c>
      <c r="P33" s="365">
        <v>0</v>
      </c>
      <c r="Q33" s="484" t="e">
        <f t="shared" si="6"/>
        <v>#DIV/0!</v>
      </c>
      <c r="R33" s="950">
        <v>0</v>
      </c>
      <c r="S33" s="369"/>
      <c r="T33" s="484" t="e">
        <f t="shared" si="7"/>
        <v>#DIV/0!</v>
      </c>
      <c r="U33" s="978"/>
      <c r="V33" s="367">
        <v>0</v>
      </c>
      <c r="W33" s="484" t="e">
        <f t="shared" si="8"/>
        <v>#DIV/0!</v>
      </c>
      <c r="X33" s="1004">
        <v>0</v>
      </c>
      <c r="Y33" s="368">
        <f t="shared" si="0"/>
        <v>0</v>
      </c>
      <c r="Z33" s="484" t="e">
        <f t="shared" si="9"/>
        <v>#DIV/0!</v>
      </c>
      <c r="AA33" s="1028">
        <f t="shared" si="10"/>
        <v>0</v>
      </c>
    </row>
    <row r="34" spans="1:27" ht="19.5">
      <c r="A34" s="248" t="s">
        <v>190</v>
      </c>
      <c r="B34" s="249" t="s">
        <v>322</v>
      </c>
      <c r="C34" s="370">
        <v>172800</v>
      </c>
      <c r="D34" s="484">
        <f t="shared" si="2"/>
        <v>117.04079861111111</v>
      </c>
      <c r="E34" s="852">
        <v>202246.5</v>
      </c>
      <c r="F34" s="344">
        <v>0</v>
      </c>
      <c r="G34" s="484" t="e">
        <f t="shared" si="3"/>
        <v>#DIV/0!</v>
      </c>
      <c r="H34" s="882">
        <v>0</v>
      </c>
      <c r="I34" s="345">
        <v>0</v>
      </c>
      <c r="J34" s="484" t="e">
        <f t="shared" si="4"/>
        <v>#DIV/0!</v>
      </c>
      <c r="K34" s="906">
        <v>0</v>
      </c>
      <c r="L34" s="371">
        <v>0</v>
      </c>
      <c r="M34" s="372">
        <v>0</v>
      </c>
      <c r="N34" s="484" t="e">
        <f t="shared" si="5"/>
        <v>#DIV/0!</v>
      </c>
      <c r="O34" s="923">
        <v>0</v>
      </c>
      <c r="P34" s="373">
        <v>0</v>
      </c>
      <c r="Q34" s="484" t="e">
        <f t="shared" si="6"/>
        <v>#DIV/0!</v>
      </c>
      <c r="R34" s="951">
        <v>0</v>
      </c>
      <c r="S34" s="348"/>
      <c r="T34" s="484" t="e">
        <f t="shared" si="7"/>
        <v>#DIV/0!</v>
      </c>
      <c r="U34" s="975"/>
      <c r="V34" s="374">
        <v>0</v>
      </c>
      <c r="W34" s="484" t="e">
        <f t="shared" si="8"/>
        <v>#DIV/0!</v>
      </c>
      <c r="X34" s="1005">
        <v>0</v>
      </c>
      <c r="Y34" s="350">
        <f t="shared" si="0"/>
        <v>172800</v>
      </c>
      <c r="Z34" s="484">
        <f t="shared" si="9"/>
        <v>117.04079861111111</v>
      </c>
      <c r="AA34" s="1028">
        <f t="shared" si="10"/>
        <v>202246.5</v>
      </c>
    </row>
    <row r="35" spans="1:27" ht="19.5">
      <c r="A35" s="248" t="s">
        <v>192</v>
      </c>
      <c r="B35" s="254" t="s">
        <v>323</v>
      </c>
      <c r="C35" s="370">
        <v>57333</v>
      </c>
      <c r="D35" s="484">
        <f t="shared" si="2"/>
        <v>101.74419618718713</v>
      </c>
      <c r="E35" s="852">
        <v>58333</v>
      </c>
      <c r="F35" s="344">
        <v>0</v>
      </c>
      <c r="G35" s="484" t="e">
        <f t="shared" si="3"/>
        <v>#DIV/0!</v>
      </c>
      <c r="H35" s="882">
        <v>0</v>
      </c>
      <c r="I35" s="345">
        <v>0</v>
      </c>
      <c r="J35" s="484" t="e">
        <f t="shared" si="4"/>
        <v>#DIV/0!</v>
      </c>
      <c r="K35" s="906">
        <v>0</v>
      </c>
      <c r="L35" s="371">
        <v>0</v>
      </c>
      <c r="M35" s="372">
        <v>0</v>
      </c>
      <c r="N35" s="484" t="e">
        <f t="shared" si="5"/>
        <v>#DIV/0!</v>
      </c>
      <c r="O35" s="923">
        <v>0</v>
      </c>
      <c r="P35" s="373">
        <v>0</v>
      </c>
      <c r="Q35" s="484" t="e">
        <f t="shared" si="6"/>
        <v>#DIV/0!</v>
      </c>
      <c r="R35" s="951">
        <v>0</v>
      </c>
      <c r="S35" s="348"/>
      <c r="T35" s="484" t="e">
        <f t="shared" si="7"/>
        <v>#DIV/0!</v>
      </c>
      <c r="U35" s="975"/>
      <c r="V35" s="374">
        <v>0</v>
      </c>
      <c r="W35" s="484" t="e">
        <f t="shared" si="8"/>
        <v>#DIV/0!</v>
      </c>
      <c r="X35" s="1005">
        <v>0</v>
      </c>
      <c r="Y35" s="350">
        <f t="shared" si="0"/>
        <v>57333</v>
      </c>
      <c r="Z35" s="484">
        <f t="shared" si="9"/>
        <v>101.74419618718713</v>
      </c>
      <c r="AA35" s="1028">
        <f t="shared" si="10"/>
        <v>58333</v>
      </c>
    </row>
    <row r="36" spans="1:27" ht="19.5">
      <c r="A36" s="248" t="s">
        <v>194</v>
      </c>
      <c r="B36" s="249" t="s">
        <v>324</v>
      </c>
      <c r="C36" s="375">
        <v>125000</v>
      </c>
      <c r="D36" s="484">
        <f t="shared" si="2"/>
        <v>59.199999999999996</v>
      </c>
      <c r="E36" s="853">
        <v>74000</v>
      </c>
      <c r="F36" s="376">
        <v>0</v>
      </c>
      <c r="G36" s="484" t="e">
        <f t="shared" si="3"/>
        <v>#DIV/0!</v>
      </c>
      <c r="H36" s="885">
        <v>0</v>
      </c>
      <c r="I36" s="377">
        <v>0</v>
      </c>
      <c r="J36" s="484" t="e">
        <f t="shared" si="4"/>
        <v>#DIV/0!</v>
      </c>
      <c r="K36" s="909">
        <v>0</v>
      </c>
      <c r="L36" s="378">
        <v>0</v>
      </c>
      <c r="M36" s="379">
        <v>0</v>
      </c>
      <c r="N36" s="484" t="e">
        <f t="shared" si="5"/>
        <v>#DIV/0!</v>
      </c>
      <c r="O36" s="924">
        <v>0</v>
      </c>
      <c r="P36" s="380">
        <v>0</v>
      </c>
      <c r="Q36" s="484" t="e">
        <f t="shared" si="6"/>
        <v>#DIV/0!</v>
      </c>
      <c r="R36" s="952">
        <v>0</v>
      </c>
      <c r="S36" s="381"/>
      <c r="T36" s="484" t="e">
        <f t="shared" si="7"/>
        <v>#DIV/0!</v>
      </c>
      <c r="U36" s="979"/>
      <c r="V36" s="382">
        <v>0</v>
      </c>
      <c r="W36" s="484" t="e">
        <f t="shared" si="8"/>
        <v>#DIV/0!</v>
      </c>
      <c r="X36" s="1006">
        <v>0</v>
      </c>
      <c r="Y36" s="383">
        <f t="shared" si="0"/>
        <v>125000</v>
      </c>
      <c r="Z36" s="484">
        <f t="shared" si="9"/>
        <v>59.199999999999996</v>
      </c>
      <c r="AA36" s="1028">
        <f t="shared" si="10"/>
        <v>74000</v>
      </c>
    </row>
    <row r="37" spans="1:27" ht="19.5">
      <c r="A37" s="248" t="s">
        <v>196</v>
      </c>
      <c r="B37" s="249" t="s">
        <v>325</v>
      </c>
      <c r="C37" s="375">
        <v>1087399</v>
      </c>
      <c r="D37" s="484">
        <f t="shared" si="2"/>
        <v>95.73171945164563</v>
      </c>
      <c r="E37" s="853">
        <v>1040985.76</v>
      </c>
      <c r="F37" s="376">
        <v>0</v>
      </c>
      <c r="G37" s="484" t="e">
        <f t="shared" si="3"/>
        <v>#DIV/0!</v>
      </c>
      <c r="H37" s="885">
        <v>0</v>
      </c>
      <c r="I37" s="377">
        <v>0</v>
      </c>
      <c r="J37" s="484" t="e">
        <f t="shared" si="4"/>
        <v>#DIV/0!</v>
      </c>
      <c r="K37" s="909">
        <v>0</v>
      </c>
      <c r="L37" s="378">
        <v>0</v>
      </c>
      <c r="M37" s="379">
        <v>0</v>
      </c>
      <c r="N37" s="484" t="e">
        <f t="shared" si="5"/>
        <v>#DIV/0!</v>
      </c>
      <c r="O37" s="924">
        <v>0</v>
      </c>
      <c r="P37" s="380">
        <v>0</v>
      </c>
      <c r="Q37" s="484" t="e">
        <f t="shared" si="6"/>
        <v>#DIV/0!</v>
      </c>
      <c r="R37" s="952">
        <v>0</v>
      </c>
      <c r="S37" s="381"/>
      <c r="T37" s="484" t="e">
        <f t="shared" si="7"/>
        <v>#DIV/0!</v>
      </c>
      <c r="U37" s="979"/>
      <c r="V37" s="382">
        <v>0</v>
      </c>
      <c r="W37" s="484" t="e">
        <f t="shared" si="8"/>
        <v>#DIV/0!</v>
      </c>
      <c r="X37" s="1006">
        <v>0</v>
      </c>
      <c r="Y37" s="383">
        <f t="shared" si="0"/>
        <v>1087399</v>
      </c>
      <c r="Z37" s="484">
        <f t="shared" si="9"/>
        <v>95.73171945164563</v>
      </c>
      <c r="AA37" s="1028">
        <f t="shared" si="10"/>
        <v>1040985.76</v>
      </c>
    </row>
    <row r="38" spans="1:27" ht="19.5">
      <c r="A38" s="248" t="s">
        <v>198</v>
      </c>
      <c r="B38" s="249" t="s">
        <v>326</v>
      </c>
      <c r="C38" s="370">
        <v>0</v>
      </c>
      <c r="D38" s="484" t="e">
        <f t="shared" si="2"/>
        <v>#DIV/0!</v>
      </c>
      <c r="E38" s="852">
        <v>0</v>
      </c>
      <c r="F38" s="344">
        <v>0</v>
      </c>
      <c r="G38" s="484" t="e">
        <f t="shared" si="3"/>
        <v>#DIV/0!</v>
      </c>
      <c r="H38" s="882">
        <v>0</v>
      </c>
      <c r="I38" s="345">
        <v>0</v>
      </c>
      <c r="J38" s="484" t="e">
        <f t="shared" si="4"/>
        <v>#DIV/0!</v>
      </c>
      <c r="K38" s="906">
        <v>0</v>
      </c>
      <c r="L38" s="371">
        <v>0</v>
      </c>
      <c r="M38" s="372">
        <v>2000</v>
      </c>
      <c r="N38" s="484">
        <f t="shared" si="5"/>
        <v>113.05000000000001</v>
      </c>
      <c r="O38" s="923">
        <v>2261</v>
      </c>
      <c r="P38" s="373">
        <v>0</v>
      </c>
      <c r="Q38" s="484" t="e">
        <f t="shared" si="6"/>
        <v>#DIV/0!</v>
      </c>
      <c r="R38" s="951">
        <v>0</v>
      </c>
      <c r="S38" s="348"/>
      <c r="T38" s="484" t="e">
        <f t="shared" si="7"/>
        <v>#DIV/0!</v>
      </c>
      <c r="U38" s="975"/>
      <c r="V38" s="374">
        <v>0</v>
      </c>
      <c r="W38" s="484" t="e">
        <f t="shared" si="8"/>
        <v>#DIV/0!</v>
      </c>
      <c r="X38" s="1005">
        <v>0</v>
      </c>
      <c r="Y38" s="350">
        <f t="shared" si="0"/>
        <v>2000</v>
      </c>
      <c r="Z38" s="484">
        <f t="shared" si="9"/>
        <v>113.05000000000001</v>
      </c>
      <c r="AA38" s="1028">
        <f t="shared" si="10"/>
        <v>2261</v>
      </c>
    </row>
    <row r="39" spans="1:27" ht="19.5">
      <c r="A39" s="250" t="s">
        <v>200</v>
      </c>
      <c r="B39" s="249" t="s">
        <v>327</v>
      </c>
      <c r="C39" s="351">
        <v>0</v>
      </c>
      <c r="D39" s="484" t="e">
        <f t="shared" si="2"/>
        <v>#DIV/0!</v>
      </c>
      <c r="E39" s="850">
        <v>0</v>
      </c>
      <c r="F39" s="352">
        <v>0</v>
      </c>
      <c r="G39" s="484" t="e">
        <f t="shared" si="3"/>
        <v>#DIV/0!</v>
      </c>
      <c r="H39" s="883">
        <v>0</v>
      </c>
      <c r="I39" s="353">
        <v>0</v>
      </c>
      <c r="J39" s="484" t="e">
        <f t="shared" si="4"/>
        <v>#DIV/0!</v>
      </c>
      <c r="K39" s="907">
        <v>0</v>
      </c>
      <c r="L39" s="354">
        <v>0</v>
      </c>
      <c r="M39" s="355">
        <v>0</v>
      </c>
      <c r="N39" s="484" t="e">
        <f t="shared" si="5"/>
        <v>#DIV/0!</v>
      </c>
      <c r="O39" s="921">
        <v>0</v>
      </c>
      <c r="P39" s="356">
        <v>0</v>
      </c>
      <c r="Q39" s="484" t="e">
        <f t="shared" si="6"/>
        <v>#DIV/0!</v>
      </c>
      <c r="R39" s="949">
        <v>0</v>
      </c>
      <c r="S39" s="357"/>
      <c r="T39" s="484" t="e">
        <f t="shared" si="7"/>
        <v>#DIV/0!</v>
      </c>
      <c r="U39" s="976"/>
      <c r="V39" s="358">
        <v>0</v>
      </c>
      <c r="W39" s="484" t="e">
        <f t="shared" si="8"/>
        <v>#DIV/0!</v>
      </c>
      <c r="X39" s="1003">
        <v>0</v>
      </c>
      <c r="Y39" s="359">
        <f t="shared" si="0"/>
        <v>0</v>
      </c>
      <c r="Z39" s="484" t="e">
        <f t="shared" si="9"/>
        <v>#DIV/0!</v>
      </c>
      <c r="AA39" s="1028">
        <f t="shared" si="10"/>
        <v>0</v>
      </c>
    </row>
    <row r="40" spans="1:27" ht="19.5">
      <c r="A40" s="240" t="s">
        <v>201</v>
      </c>
      <c r="B40" s="241" t="s">
        <v>328</v>
      </c>
      <c r="C40" s="311">
        <f aca="true" t="shared" si="11" ref="C40:X40">SUM(C41:C41)</f>
        <v>0</v>
      </c>
      <c r="D40" s="483" t="e">
        <f t="shared" si="2"/>
        <v>#DIV/0!</v>
      </c>
      <c r="E40" s="846">
        <f t="shared" si="11"/>
        <v>0</v>
      </c>
      <c r="F40" s="312">
        <f t="shared" si="11"/>
        <v>250000</v>
      </c>
      <c r="G40" s="483">
        <f t="shared" si="3"/>
        <v>106.642028</v>
      </c>
      <c r="H40" s="878">
        <f t="shared" si="11"/>
        <v>266605.07</v>
      </c>
      <c r="I40" s="313">
        <f t="shared" si="11"/>
        <v>0</v>
      </c>
      <c r="J40" s="483" t="e">
        <f t="shared" si="4"/>
        <v>#DIV/0!</v>
      </c>
      <c r="K40" s="902">
        <f t="shared" si="11"/>
        <v>0</v>
      </c>
      <c r="L40" s="314">
        <f t="shared" si="11"/>
        <v>0</v>
      </c>
      <c r="M40" s="315">
        <f t="shared" si="11"/>
        <v>0</v>
      </c>
      <c r="N40" s="483" t="e">
        <f t="shared" si="5"/>
        <v>#DIV/0!</v>
      </c>
      <c r="O40" s="855">
        <f t="shared" si="11"/>
        <v>0</v>
      </c>
      <c r="P40" s="314">
        <f t="shared" si="11"/>
        <v>0</v>
      </c>
      <c r="Q40" s="483" t="e">
        <f t="shared" si="6"/>
        <v>#DIV/0!</v>
      </c>
      <c r="R40" s="944">
        <f t="shared" si="11"/>
        <v>0</v>
      </c>
      <c r="S40" s="316">
        <f t="shared" si="11"/>
        <v>0</v>
      </c>
      <c r="T40" s="483" t="e">
        <f t="shared" si="7"/>
        <v>#DIV/0!</v>
      </c>
      <c r="U40" s="971">
        <f t="shared" si="11"/>
        <v>0</v>
      </c>
      <c r="V40" s="317">
        <f t="shared" si="11"/>
        <v>0</v>
      </c>
      <c r="W40" s="483" t="e">
        <f t="shared" si="8"/>
        <v>#DIV/0!</v>
      </c>
      <c r="X40" s="999">
        <f t="shared" si="11"/>
        <v>0</v>
      </c>
      <c r="Y40" s="318">
        <f t="shared" si="0"/>
        <v>250000</v>
      </c>
      <c r="Z40" s="483">
        <f t="shared" si="9"/>
        <v>106.642028</v>
      </c>
      <c r="AA40" s="1027">
        <f>E40+H40+K40+O40+R40+U40+X40</f>
        <v>266605.07</v>
      </c>
    </row>
    <row r="41" spans="1:27" ht="19.5">
      <c r="A41" s="243" t="s">
        <v>203</v>
      </c>
      <c r="B41" s="244" t="s">
        <v>329</v>
      </c>
      <c r="C41" s="319">
        <v>0</v>
      </c>
      <c r="D41" s="484" t="e">
        <f t="shared" si="2"/>
        <v>#DIV/0!</v>
      </c>
      <c r="E41" s="847">
        <v>0</v>
      </c>
      <c r="F41" s="384">
        <v>250000</v>
      </c>
      <c r="G41" s="484">
        <f t="shared" si="3"/>
        <v>106.642028</v>
      </c>
      <c r="H41" s="886">
        <v>266605.07</v>
      </c>
      <c r="I41" s="321">
        <v>0</v>
      </c>
      <c r="J41" s="484" t="e">
        <f t="shared" si="4"/>
        <v>#DIV/0!</v>
      </c>
      <c r="K41" s="903">
        <v>0</v>
      </c>
      <c r="L41" s="322">
        <v>0</v>
      </c>
      <c r="M41" s="323">
        <v>0</v>
      </c>
      <c r="N41" s="484" t="e">
        <f t="shared" si="5"/>
        <v>#DIV/0!</v>
      </c>
      <c r="O41" s="918">
        <v>0</v>
      </c>
      <c r="P41" s="324">
        <v>0</v>
      </c>
      <c r="Q41" s="484" t="e">
        <f t="shared" si="6"/>
        <v>#DIV/0!</v>
      </c>
      <c r="R41" s="945">
        <v>0</v>
      </c>
      <c r="S41" s="325">
        <v>0</v>
      </c>
      <c r="T41" s="484" t="e">
        <f t="shared" si="7"/>
        <v>#DIV/0!</v>
      </c>
      <c r="U41" s="972">
        <v>0</v>
      </c>
      <c r="V41" s="326">
        <v>0</v>
      </c>
      <c r="W41" s="484" t="e">
        <f t="shared" si="8"/>
        <v>#DIV/0!</v>
      </c>
      <c r="X41" s="1000">
        <v>0</v>
      </c>
      <c r="Y41" s="327">
        <f t="shared" si="0"/>
        <v>250000</v>
      </c>
      <c r="Z41" s="484">
        <f t="shared" si="9"/>
        <v>106.642028</v>
      </c>
      <c r="AA41" s="1028">
        <f t="shared" si="10"/>
        <v>266605.07</v>
      </c>
    </row>
    <row r="42" spans="1:27" ht="15">
      <c r="A42" s="255" t="s">
        <v>205</v>
      </c>
      <c r="B42" s="256" t="s">
        <v>330</v>
      </c>
      <c r="C42" s="385">
        <f>SUM(C44:C45)</f>
        <v>0</v>
      </c>
      <c r="D42" s="482" t="e">
        <f t="shared" si="2"/>
        <v>#DIV/0!</v>
      </c>
      <c r="E42" s="854">
        <f>SUM(E44:E45)</f>
        <v>0</v>
      </c>
      <c r="F42" s="386">
        <f>SUM(F44:F45)</f>
        <v>0</v>
      </c>
      <c r="G42" s="482" t="e">
        <f t="shared" si="3"/>
        <v>#DIV/0!</v>
      </c>
      <c r="H42" s="887">
        <f>SUM(H44:H45)</f>
        <v>0</v>
      </c>
      <c r="I42" s="387">
        <f>SUM(I44:I45)</f>
        <v>0</v>
      </c>
      <c r="J42" s="482" t="e">
        <f t="shared" si="4"/>
        <v>#DIV/0!</v>
      </c>
      <c r="K42" s="910">
        <f>SUM(K44:K45)</f>
        <v>0</v>
      </c>
      <c r="L42" s="388">
        <f>SUM(L44:L45)</f>
        <v>0</v>
      </c>
      <c r="M42" s="389">
        <f>SUM(M44:M45)</f>
        <v>1000</v>
      </c>
      <c r="N42" s="482">
        <f t="shared" si="5"/>
        <v>100</v>
      </c>
      <c r="O42" s="925">
        <f>SUM(O44:O45)</f>
        <v>1000</v>
      </c>
      <c r="P42" s="390">
        <f>SUM(P44:P45)</f>
        <v>0</v>
      </c>
      <c r="Q42" s="482" t="e">
        <f t="shared" si="6"/>
        <v>#DIV/0!</v>
      </c>
      <c r="R42" s="953">
        <f>SUM(R44:R45)</f>
        <v>0</v>
      </c>
      <c r="S42" s="391">
        <f>SUM(S44:S45)</f>
        <v>0</v>
      </c>
      <c r="T42" s="482" t="e">
        <f t="shared" si="7"/>
        <v>#DIV/0!</v>
      </c>
      <c r="U42" s="980">
        <f>SUM(U44:U45)</f>
        <v>0</v>
      </c>
      <c r="V42" s="392">
        <f>SUM(V44:V45)</f>
        <v>0</v>
      </c>
      <c r="W42" s="482" t="e">
        <f t="shared" si="8"/>
        <v>#DIV/0!</v>
      </c>
      <c r="X42" s="1007">
        <f>SUM(X44:X45)</f>
        <v>0</v>
      </c>
      <c r="Y42" s="310">
        <f t="shared" si="0"/>
        <v>1000</v>
      </c>
      <c r="Z42" s="482">
        <f t="shared" si="9"/>
        <v>100</v>
      </c>
      <c r="AA42" s="1026">
        <f aca="true" t="shared" si="12" ref="AA42:AA47">E42+H42+K42+O42+R42+U42+X42</f>
        <v>1000</v>
      </c>
    </row>
    <row r="43" spans="1:27" ht="15">
      <c r="A43" s="242" t="s">
        <v>207</v>
      </c>
      <c r="B43" s="257" t="s">
        <v>331</v>
      </c>
      <c r="C43" s="315">
        <f>SUM(C44:C45)</f>
        <v>0</v>
      </c>
      <c r="D43" s="483" t="e">
        <f t="shared" si="2"/>
        <v>#DIV/0!</v>
      </c>
      <c r="E43" s="855">
        <f>SUM(E44:E45)</f>
        <v>0</v>
      </c>
      <c r="F43" s="393">
        <f>SUM(F44:F45)</f>
        <v>0</v>
      </c>
      <c r="G43" s="483" t="e">
        <f t="shared" si="3"/>
        <v>#DIV/0!</v>
      </c>
      <c r="H43" s="888">
        <f>SUM(H44:H45)</f>
        <v>0</v>
      </c>
      <c r="I43" s="311">
        <f>SUM(I44:I45)</f>
        <v>0</v>
      </c>
      <c r="J43" s="483" t="e">
        <f t="shared" si="4"/>
        <v>#DIV/0!</v>
      </c>
      <c r="K43" s="846">
        <f>SUM(K44:K45)</f>
        <v>0</v>
      </c>
      <c r="L43" s="394">
        <f>SUM(L44:L45)</f>
        <v>0</v>
      </c>
      <c r="M43" s="395">
        <f>SUM(M44:M45)</f>
        <v>1000</v>
      </c>
      <c r="N43" s="483">
        <f t="shared" si="5"/>
        <v>100</v>
      </c>
      <c r="O43" s="926">
        <f>SUM(O44:O45)</f>
        <v>1000</v>
      </c>
      <c r="P43" s="396">
        <f>SUM(P44:P45)</f>
        <v>0</v>
      </c>
      <c r="Q43" s="483" t="e">
        <f t="shared" si="6"/>
        <v>#DIV/0!</v>
      </c>
      <c r="R43" s="954">
        <f>SUM(R44:R45)</f>
        <v>0</v>
      </c>
      <c r="S43" s="397">
        <f>SUM(S44:S45)</f>
        <v>0</v>
      </c>
      <c r="T43" s="483" t="e">
        <f t="shared" si="7"/>
        <v>#DIV/0!</v>
      </c>
      <c r="U43" s="981">
        <f>SUM(U44:U45)</f>
        <v>0</v>
      </c>
      <c r="V43" s="398">
        <f>SUM(V44:V45)</f>
        <v>0</v>
      </c>
      <c r="W43" s="483" t="e">
        <f t="shared" si="8"/>
        <v>#DIV/0!</v>
      </c>
      <c r="X43" s="1008">
        <f>SUM(X44:X45)</f>
        <v>0</v>
      </c>
      <c r="Y43" s="318">
        <f t="shared" si="0"/>
        <v>1000</v>
      </c>
      <c r="Z43" s="483">
        <f t="shared" si="9"/>
        <v>100</v>
      </c>
      <c r="AA43" s="1027">
        <f t="shared" si="12"/>
        <v>1000</v>
      </c>
    </row>
    <row r="44" spans="1:27" ht="15">
      <c r="A44" s="258" t="s">
        <v>209</v>
      </c>
      <c r="B44" s="259" t="s">
        <v>332</v>
      </c>
      <c r="C44" s="399"/>
      <c r="D44" s="484" t="e">
        <f t="shared" si="2"/>
        <v>#DIV/0!</v>
      </c>
      <c r="E44" s="856"/>
      <c r="F44" s="400"/>
      <c r="G44" s="484" t="e">
        <f t="shared" si="3"/>
        <v>#DIV/0!</v>
      </c>
      <c r="H44" s="889"/>
      <c r="I44" s="401">
        <v>0</v>
      </c>
      <c r="J44" s="484" t="e">
        <f t="shared" si="4"/>
        <v>#DIV/0!</v>
      </c>
      <c r="K44" s="911">
        <v>0</v>
      </c>
      <c r="L44" s="402">
        <v>0</v>
      </c>
      <c r="M44" s="403">
        <v>0</v>
      </c>
      <c r="N44" s="484" t="e">
        <f t="shared" si="5"/>
        <v>#DIV/0!</v>
      </c>
      <c r="O44" s="927">
        <v>0</v>
      </c>
      <c r="P44" s="404">
        <v>0</v>
      </c>
      <c r="Q44" s="484" t="e">
        <f t="shared" si="6"/>
        <v>#DIV/0!</v>
      </c>
      <c r="R44" s="955">
        <v>0</v>
      </c>
      <c r="S44" s="405">
        <v>0</v>
      </c>
      <c r="T44" s="484" t="e">
        <f t="shared" si="7"/>
        <v>#DIV/0!</v>
      </c>
      <c r="U44" s="982">
        <v>0</v>
      </c>
      <c r="V44" s="406">
        <v>0</v>
      </c>
      <c r="W44" s="484" t="e">
        <f t="shared" si="8"/>
        <v>#DIV/0!</v>
      </c>
      <c r="X44" s="1009">
        <v>0</v>
      </c>
      <c r="Y44" s="407">
        <f t="shared" si="0"/>
        <v>0</v>
      </c>
      <c r="Z44" s="484" t="e">
        <f t="shared" si="9"/>
        <v>#DIV/0!</v>
      </c>
      <c r="AA44" s="1028">
        <f t="shared" si="12"/>
        <v>0</v>
      </c>
    </row>
    <row r="45" spans="1:27" ht="15">
      <c r="A45" s="260" t="s">
        <v>211</v>
      </c>
      <c r="B45" s="261" t="s">
        <v>333</v>
      </c>
      <c r="C45" s="408"/>
      <c r="D45" s="484" t="e">
        <f t="shared" si="2"/>
        <v>#DIV/0!</v>
      </c>
      <c r="E45" s="857"/>
      <c r="F45" s="409"/>
      <c r="G45" s="484" t="e">
        <f t="shared" si="3"/>
        <v>#DIV/0!</v>
      </c>
      <c r="H45" s="890"/>
      <c r="I45" s="410">
        <v>0</v>
      </c>
      <c r="J45" s="484" t="e">
        <f t="shared" si="4"/>
        <v>#DIV/0!</v>
      </c>
      <c r="K45" s="912">
        <v>0</v>
      </c>
      <c r="L45" s="411">
        <v>0</v>
      </c>
      <c r="M45" s="412">
        <v>1000</v>
      </c>
      <c r="N45" s="484">
        <f t="shared" si="5"/>
        <v>100</v>
      </c>
      <c r="O45" s="928">
        <v>1000</v>
      </c>
      <c r="P45" s="413">
        <v>0</v>
      </c>
      <c r="Q45" s="484" t="e">
        <f t="shared" si="6"/>
        <v>#DIV/0!</v>
      </c>
      <c r="R45" s="956">
        <v>0</v>
      </c>
      <c r="S45" s="414">
        <v>0</v>
      </c>
      <c r="T45" s="484" t="e">
        <f t="shared" si="7"/>
        <v>#DIV/0!</v>
      </c>
      <c r="U45" s="983">
        <v>0</v>
      </c>
      <c r="V45" s="415">
        <v>0</v>
      </c>
      <c r="W45" s="484" t="e">
        <f t="shared" si="8"/>
        <v>#DIV/0!</v>
      </c>
      <c r="X45" s="1010">
        <v>0</v>
      </c>
      <c r="Y45" s="416">
        <f t="shared" si="0"/>
        <v>1000</v>
      </c>
      <c r="Z45" s="484">
        <f t="shared" si="9"/>
        <v>100</v>
      </c>
      <c r="AA45" s="1028">
        <f t="shared" si="12"/>
        <v>1000</v>
      </c>
    </row>
    <row r="46" spans="1:27" ht="15">
      <c r="A46" s="262" t="s">
        <v>213</v>
      </c>
      <c r="B46" s="263" t="s">
        <v>334</v>
      </c>
      <c r="C46" s="307">
        <f>C48+C53</f>
        <v>0</v>
      </c>
      <c r="D46" s="482" t="e">
        <f t="shared" si="2"/>
        <v>#DIV/0!</v>
      </c>
      <c r="E46" s="858">
        <f>E48+E53</f>
        <v>0</v>
      </c>
      <c r="F46" s="417">
        <f>F48+F53</f>
        <v>0</v>
      </c>
      <c r="G46" s="482" t="e">
        <f t="shared" si="3"/>
        <v>#DIV/0!</v>
      </c>
      <c r="H46" s="891">
        <f>H48+H53</f>
        <v>0</v>
      </c>
      <c r="I46" s="303">
        <f>I48+I53</f>
        <v>0</v>
      </c>
      <c r="J46" s="482" t="e">
        <f t="shared" si="4"/>
        <v>#DIV/0!</v>
      </c>
      <c r="K46" s="845">
        <f>K48+K53</f>
        <v>0</v>
      </c>
      <c r="L46" s="418">
        <f>L48+L53</f>
        <v>0</v>
      </c>
      <c r="M46" s="419">
        <f>M48+M53</f>
        <v>0</v>
      </c>
      <c r="N46" s="482" t="e">
        <f t="shared" si="5"/>
        <v>#DIV/0!</v>
      </c>
      <c r="O46" s="929">
        <f>O48+O53</f>
        <v>0</v>
      </c>
      <c r="P46" s="420">
        <f>P48+P53</f>
        <v>0</v>
      </c>
      <c r="Q46" s="482" t="e">
        <f t="shared" si="6"/>
        <v>#DIV/0!</v>
      </c>
      <c r="R46" s="957">
        <f>R48+R53</f>
        <v>0</v>
      </c>
      <c r="S46" s="421">
        <f>S48+S53</f>
        <v>29940</v>
      </c>
      <c r="T46" s="482">
        <f t="shared" si="7"/>
        <v>69.10487641950567</v>
      </c>
      <c r="U46" s="984">
        <f>U48+U53</f>
        <v>20690</v>
      </c>
      <c r="V46" s="422">
        <f>V48+V53</f>
        <v>0</v>
      </c>
      <c r="W46" s="482" t="e">
        <f t="shared" si="8"/>
        <v>#DIV/0!</v>
      </c>
      <c r="X46" s="1011">
        <f>X48+X53</f>
        <v>0</v>
      </c>
      <c r="Y46" s="310">
        <f t="shared" si="0"/>
        <v>29940</v>
      </c>
      <c r="Z46" s="482">
        <f t="shared" si="9"/>
        <v>69.10487641950567</v>
      </c>
      <c r="AA46" s="1026">
        <f t="shared" si="12"/>
        <v>20690</v>
      </c>
    </row>
    <row r="47" spans="1:27" ht="15">
      <c r="A47" s="264" t="s">
        <v>215</v>
      </c>
      <c r="B47" s="265" t="s">
        <v>335</v>
      </c>
      <c r="C47" s="315">
        <f>C48+C53</f>
        <v>0</v>
      </c>
      <c r="D47" s="483" t="e">
        <f t="shared" si="2"/>
        <v>#DIV/0!</v>
      </c>
      <c r="E47" s="855">
        <f>E48+E53</f>
        <v>0</v>
      </c>
      <c r="F47" s="393">
        <f>F48+F53</f>
        <v>0</v>
      </c>
      <c r="G47" s="483" t="e">
        <f t="shared" si="3"/>
        <v>#DIV/0!</v>
      </c>
      <c r="H47" s="888">
        <f>H48+H53</f>
        <v>0</v>
      </c>
      <c r="I47" s="311">
        <f>I48+I53</f>
        <v>0</v>
      </c>
      <c r="J47" s="483" t="e">
        <f t="shared" si="4"/>
        <v>#DIV/0!</v>
      </c>
      <c r="K47" s="846">
        <f>K48+K53</f>
        <v>0</v>
      </c>
      <c r="L47" s="394">
        <f>L48+L53</f>
        <v>0</v>
      </c>
      <c r="M47" s="395">
        <f>M48+M53</f>
        <v>0</v>
      </c>
      <c r="N47" s="483" t="e">
        <f t="shared" si="5"/>
        <v>#DIV/0!</v>
      </c>
      <c r="O47" s="926">
        <f>O48+O53</f>
        <v>0</v>
      </c>
      <c r="P47" s="396">
        <f>P48+P53</f>
        <v>0</v>
      </c>
      <c r="Q47" s="483" t="e">
        <f t="shared" si="6"/>
        <v>#DIV/0!</v>
      </c>
      <c r="R47" s="954">
        <f>R48+R53</f>
        <v>0</v>
      </c>
      <c r="S47" s="397">
        <f>S48+S53</f>
        <v>29940</v>
      </c>
      <c r="T47" s="483">
        <f t="shared" si="7"/>
        <v>69.10487641950567</v>
      </c>
      <c r="U47" s="981">
        <f>U48+U53</f>
        <v>20690</v>
      </c>
      <c r="V47" s="398">
        <f>V48+V53</f>
        <v>0</v>
      </c>
      <c r="W47" s="483" t="e">
        <f t="shared" si="8"/>
        <v>#DIV/0!</v>
      </c>
      <c r="X47" s="1008">
        <f>X48+X53</f>
        <v>0</v>
      </c>
      <c r="Y47" s="318">
        <f t="shared" si="0"/>
        <v>29940</v>
      </c>
      <c r="Z47" s="483">
        <f t="shared" si="9"/>
        <v>69.10487641950567</v>
      </c>
      <c r="AA47" s="1027">
        <f t="shared" si="12"/>
        <v>20690</v>
      </c>
    </row>
    <row r="48" spans="1:27" ht="15">
      <c r="A48" s="245" t="s">
        <v>217</v>
      </c>
      <c r="B48" s="246" t="s">
        <v>336</v>
      </c>
      <c r="C48" s="332">
        <f>SUM(C49:C52)</f>
        <v>0</v>
      </c>
      <c r="D48" s="484" t="e">
        <f t="shared" si="2"/>
        <v>#DIV/0!</v>
      </c>
      <c r="E48" s="859">
        <f>SUM(E49:E52)</f>
        <v>0</v>
      </c>
      <c r="F48" s="423">
        <f>SUM(F49:F52)</f>
        <v>0</v>
      </c>
      <c r="G48" s="484" t="e">
        <f t="shared" si="3"/>
        <v>#DIV/0!</v>
      </c>
      <c r="H48" s="892">
        <f>SUM(H49:H52)</f>
        <v>0</v>
      </c>
      <c r="I48" s="328">
        <f>SUM(I49:I52)</f>
        <v>0</v>
      </c>
      <c r="J48" s="484" t="e">
        <f t="shared" si="4"/>
        <v>#DIV/0!</v>
      </c>
      <c r="K48" s="848">
        <f>SUM(K49:K52)</f>
        <v>0</v>
      </c>
      <c r="L48" s="424">
        <f>SUM(L49:L52)</f>
        <v>0</v>
      </c>
      <c r="M48" s="425">
        <f>SUM(M49:M52)</f>
        <v>0</v>
      </c>
      <c r="N48" s="484" t="e">
        <f t="shared" si="5"/>
        <v>#DIV/0!</v>
      </c>
      <c r="O48" s="930">
        <f>SUM(O49:O52)</f>
        <v>0</v>
      </c>
      <c r="P48" s="426">
        <f>SUM(P49:P52)</f>
        <v>0</v>
      </c>
      <c r="Q48" s="484" t="e">
        <f t="shared" si="6"/>
        <v>#DIV/0!</v>
      </c>
      <c r="R48" s="958">
        <f>SUM(R49:R52)</f>
        <v>0</v>
      </c>
      <c r="S48" s="427">
        <f>SUM(S49:S52)</f>
        <v>3940</v>
      </c>
      <c r="T48" s="484">
        <f t="shared" si="7"/>
        <v>100</v>
      </c>
      <c r="U48" s="985">
        <f>SUM(U49:U52)</f>
        <v>3940</v>
      </c>
      <c r="V48" s="428">
        <f>SUM(V49:V52)</f>
        <v>0</v>
      </c>
      <c r="W48" s="484" t="e">
        <f t="shared" si="8"/>
        <v>#DIV/0!</v>
      </c>
      <c r="X48" s="1012">
        <f>SUM(X49:X52)</f>
        <v>0</v>
      </c>
      <c r="Y48" s="335">
        <f t="shared" si="0"/>
        <v>3940</v>
      </c>
      <c r="Z48" s="484">
        <f t="shared" si="9"/>
        <v>100</v>
      </c>
      <c r="AA48" s="1028">
        <f aca="true" t="shared" si="13" ref="AA48:AA57">E48+H48+K48+O48+R48+U48+X48</f>
        <v>3940</v>
      </c>
    </row>
    <row r="49" spans="1:27" ht="15">
      <c r="A49" s="258" t="s">
        <v>219</v>
      </c>
      <c r="B49" s="259" t="s">
        <v>337</v>
      </c>
      <c r="C49" s="399"/>
      <c r="D49" s="484" t="e">
        <f t="shared" si="2"/>
        <v>#DIV/0!</v>
      </c>
      <c r="E49" s="856"/>
      <c r="F49" s="400">
        <v>0</v>
      </c>
      <c r="G49" s="484" t="e">
        <f t="shared" si="3"/>
        <v>#DIV/0!</v>
      </c>
      <c r="H49" s="889">
        <v>0</v>
      </c>
      <c r="I49" s="401"/>
      <c r="J49" s="484" t="e">
        <f t="shared" si="4"/>
        <v>#DIV/0!</v>
      </c>
      <c r="K49" s="911"/>
      <c r="L49" s="402"/>
      <c r="M49" s="403">
        <v>0</v>
      </c>
      <c r="N49" s="484" t="e">
        <f t="shared" si="5"/>
        <v>#DIV/0!</v>
      </c>
      <c r="O49" s="927">
        <v>0</v>
      </c>
      <c r="P49" s="404">
        <v>0</v>
      </c>
      <c r="Q49" s="484" t="e">
        <f t="shared" si="6"/>
        <v>#DIV/0!</v>
      </c>
      <c r="R49" s="955">
        <v>0</v>
      </c>
      <c r="S49" s="405"/>
      <c r="T49" s="484" t="e">
        <f t="shared" si="7"/>
        <v>#DIV/0!</v>
      </c>
      <c r="U49" s="982"/>
      <c r="V49" s="406">
        <v>0</v>
      </c>
      <c r="W49" s="484" t="e">
        <f t="shared" si="8"/>
        <v>#DIV/0!</v>
      </c>
      <c r="X49" s="1009">
        <v>0</v>
      </c>
      <c r="Y49" s="407">
        <f aca="true" t="shared" si="14" ref="Y49:Y80">C49+F49+I49+L49+M49+P49+S49+V49</f>
        <v>0</v>
      </c>
      <c r="Z49" s="484" t="e">
        <f t="shared" si="9"/>
        <v>#DIV/0!</v>
      </c>
      <c r="AA49" s="1028">
        <f t="shared" si="13"/>
        <v>0</v>
      </c>
    </row>
    <row r="50" spans="1:27" ht="15">
      <c r="A50" s="266" t="s">
        <v>221</v>
      </c>
      <c r="B50" s="267" t="s">
        <v>338</v>
      </c>
      <c r="C50" s="429">
        <v>0</v>
      </c>
      <c r="D50" s="484" t="e">
        <f t="shared" si="2"/>
        <v>#DIV/0!</v>
      </c>
      <c r="E50" s="860">
        <v>0</v>
      </c>
      <c r="F50" s="430">
        <v>0</v>
      </c>
      <c r="G50" s="484" t="e">
        <f t="shared" si="3"/>
        <v>#DIV/0!</v>
      </c>
      <c r="H50" s="893">
        <v>0</v>
      </c>
      <c r="I50" s="431">
        <v>0</v>
      </c>
      <c r="J50" s="484" t="e">
        <f t="shared" si="4"/>
        <v>#DIV/0!</v>
      </c>
      <c r="K50" s="913">
        <v>0</v>
      </c>
      <c r="L50" s="432">
        <v>0</v>
      </c>
      <c r="M50" s="433">
        <v>0</v>
      </c>
      <c r="N50" s="484" t="e">
        <f t="shared" si="5"/>
        <v>#DIV/0!</v>
      </c>
      <c r="O50" s="931">
        <v>0</v>
      </c>
      <c r="P50" s="434">
        <v>0</v>
      </c>
      <c r="Q50" s="484" t="e">
        <f t="shared" si="6"/>
        <v>#DIV/0!</v>
      </c>
      <c r="R50" s="959">
        <v>0</v>
      </c>
      <c r="S50" s="435">
        <v>3940</v>
      </c>
      <c r="T50" s="484">
        <f t="shared" si="7"/>
        <v>100</v>
      </c>
      <c r="U50" s="986">
        <v>3940</v>
      </c>
      <c r="V50" s="436">
        <v>0</v>
      </c>
      <c r="W50" s="484" t="e">
        <f t="shared" si="8"/>
        <v>#DIV/0!</v>
      </c>
      <c r="X50" s="1013">
        <v>0</v>
      </c>
      <c r="Y50" s="437">
        <f t="shared" si="14"/>
        <v>3940</v>
      </c>
      <c r="Z50" s="484">
        <f t="shared" si="9"/>
        <v>100</v>
      </c>
      <c r="AA50" s="1028">
        <f t="shared" si="13"/>
        <v>3940</v>
      </c>
    </row>
    <row r="51" spans="1:27" ht="15">
      <c r="A51" s="266" t="s">
        <v>223</v>
      </c>
      <c r="B51" s="267" t="s">
        <v>339</v>
      </c>
      <c r="C51" s="429"/>
      <c r="D51" s="484" t="e">
        <f t="shared" si="2"/>
        <v>#DIV/0!</v>
      </c>
      <c r="E51" s="860"/>
      <c r="F51" s="430">
        <v>0</v>
      </c>
      <c r="G51" s="484" t="e">
        <f t="shared" si="3"/>
        <v>#DIV/0!</v>
      </c>
      <c r="H51" s="893">
        <v>0</v>
      </c>
      <c r="I51" s="431"/>
      <c r="J51" s="484" t="e">
        <f t="shared" si="4"/>
        <v>#DIV/0!</v>
      </c>
      <c r="K51" s="913"/>
      <c r="L51" s="432"/>
      <c r="M51" s="433"/>
      <c r="N51" s="484" t="e">
        <f t="shared" si="5"/>
        <v>#DIV/0!</v>
      </c>
      <c r="O51" s="931"/>
      <c r="P51" s="434"/>
      <c r="Q51" s="484" t="e">
        <f t="shared" si="6"/>
        <v>#DIV/0!</v>
      </c>
      <c r="R51" s="959"/>
      <c r="S51" s="435"/>
      <c r="T51" s="484" t="e">
        <f t="shared" si="7"/>
        <v>#DIV/0!</v>
      </c>
      <c r="U51" s="986"/>
      <c r="V51" s="436"/>
      <c r="W51" s="484" t="e">
        <f t="shared" si="8"/>
        <v>#DIV/0!</v>
      </c>
      <c r="X51" s="1013"/>
      <c r="Y51" s="437">
        <f t="shared" si="14"/>
        <v>0</v>
      </c>
      <c r="Z51" s="484" t="e">
        <f t="shared" si="9"/>
        <v>#DIV/0!</v>
      </c>
      <c r="AA51" s="1028">
        <f t="shared" si="13"/>
        <v>0</v>
      </c>
    </row>
    <row r="52" spans="1:27" ht="15">
      <c r="A52" s="260" t="s">
        <v>225</v>
      </c>
      <c r="B52" s="261" t="s">
        <v>340</v>
      </c>
      <c r="C52" s="408"/>
      <c r="D52" s="484" t="e">
        <f t="shared" si="2"/>
        <v>#DIV/0!</v>
      </c>
      <c r="E52" s="857"/>
      <c r="F52" s="409"/>
      <c r="G52" s="484" t="e">
        <f t="shared" si="3"/>
        <v>#DIV/0!</v>
      </c>
      <c r="H52" s="890"/>
      <c r="I52" s="410"/>
      <c r="J52" s="484" t="e">
        <f t="shared" si="4"/>
        <v>#DIV/0!</v>
      </c>
      <c r="K52" s="912"/>
      <c r="L52" s="411"/>
      <c r="M52" s="438"/>
      <c r="N52" s="484" t="e">
        <f t="shared" si="5"/>
        <v>#DIV/0!</v>
      </c>
      <c r="O52" s="932"/>
      <c r="P52" s="413"/>
      <c r="Q52" s="484" t="e">
        <f t="shared" si="6"/>
        <v>#DIV/0!</v>
      </c>
      <c r="R52" s="956"/>
      <c r="S52" s="414"/>
      <c r="T52" s="484" t="e">
        <f t="shared" si="7"/>
        <v>#DIV/0!</v>
      </c>
      <c r="U52" s="983"/>
      <c r="V52" s="415"/>
      <c r="W52" s="484" t="e">
        <f t="shared" si="8"/>
        <v>#DIV/0!</v>
      </c>
      <c r="X52" s="1010"/>
      <c r="Y52" s="439">
        <f t="shared" si="14"/>
        <v>0</v>
      </c>
      <c r="Z52" s="484" t="e">
        <f t="shared" si="9"/>
        <v>#DIV/0!</v>
      </c>
      <c r="AA52" s="1028">
        <f t="shared" si="13"/>
        <v>0</v>
      </c>
    </row>
    <row r="53" spans="1:27" ht="15">
      <c r="A53" s="245" t="s">
        <v>227</v>
      </c>
      <c r="B53" s="246" t="s">
        <v>341</v>
      </c>
      <c r="C53" s="332">
        <f>SUM(C54:C57)</f>
        <v>0</v>
      </c>
      <c r="D53" s="484" t="e">
        <f t="shared" si="2"/>
        <v>#DIV/0!</v>
      </c>
      <c r="E53" s="859">
        <f>SUM(E54:E57)</f>
        <v>0</v>
      </c>
      <c r="F53" s="423">
        <f>SUM(F54:F57)</f>
        <v>0</v>
      </c>
      <c r="G53" s="484" t="e">
        <f t="shared" si="3"/>
        <v>#DIV/0!</v>
      </c>
      <c r="H53" s="892">
        <f>SUM(H54:H57)</f>
        <v>0</v>
      </c>
      <c r="I53" s="328">
        <f>SUM(I54:I57)</f>
        <v>0</v>
      </c>
      <c r="J53" s="484" t="e">
        <f t="shared" si="4"/>
        <v>#DIV/0!</v>
      </c>
      <c r="K53" s="848">
        <f>SUM(K54:K57)</f>
        <v>0</v>
      </c>
      <c r="L53" s="424">
        <f>SUM(L54:L57)</f>
        <v>0</v>
      </c>
      <c r="M53" s="425">
        <f>SUM(M54:M57)</f>
        <v>0</v>
      </c>
      <c r="N53" s="484" t="e">
        <f t="shared" si="5"/>
        <v>#DIV/0!</v>
      </c>
      <c r="O53" s="930">
        <f>SUM(O54:O57)</f>
        <v>0</v>
      </c>
      <c r="P53" s="426">
        <f>SUM(P54:P57)</f>
        <v>0</v>
      </c>
      <c r="Q53" s="484" t="e">
        <f t="shared" si="6"/>
        <v>#DIV/0!</v>
      </c>
      <c r="R53" s="958">
        <f>SUM(R54:R57)</f>
        <v>0</v>
      </c>
      <c r="S53" s="427">
        <f>SUM(S54:S57)</f>
        <v>26000</v>
      </c>
      <c r="T53" s="484">
        <f t="shared" si="7"/>
        <v>64.42307692307693</v>
      </c>
      <c r="U53" s="985">
        <f>SUM(U54:U57)</f>
        <v>16750</v>
      </c>
      <c r="V53" s="428">
        <f>SUM(V54:V57)</f>
        <v>0</v>
      </c>
      <c r="W53" s="484" t="e">
        <f t="shared" si="8"/>
        <v>#DIV/0!</v>
      </c>
      <c r="X53" s="1012">
        <f>SUM(X54:X57)</f>
        <v>0</v>
      </c>
      <c r="Y53" s="335">
        <f t="shared" si="14"/>
        <v>26000</v>
      </c>
      <c r="Z53" s="484">
        <f t="shared" si="9"/>
        <v>64.42307692307693</v>
      </c>
      <c r="AA53" s="1028">
        <f t="shared" si="13"/>
        <v>16750</v>
      </c>
    </row>
    <row r="54" spans="1:27" ht="15">
      <c r="A54" s="258" t="s">
        <v>229</v>
      </c>
      <c r="B54" s="259" t="s">
        <v>342</v>
      </c>
      <c r="C54" s="399"/>
      <c r="D54" s="484" t="e">
        <f t="shared" si="2"/>
        <v>#DIV/0!</v>
      </c>
      <c r="E54" s="856"/>
      <c r="F54" s="400">
        <v>0</v>
      </c>
      <c r="G54" s="484" t="e">
        <f t="shared" si="3"/>
        <v>#DIV/0!</v>
      </c>
      <c r="H54" s="889">
        <v>0</v>
      </c>
      <c r="I54" s="401"/>
      <c r="J54" s="484" t="e">
        <f t="shared" si="4"/>
        <v>#DIV/0!</v>
      </c>
      <c r="K54" s="911"/>
      <c r="L54" s="402">
        <v>0</v>
      </c>
      <c r="M54" s="403"/>
      <c r="N54" s="484" t="e">
        <f t="shared" si="5"/>
        <v>#DIV/0!</v>
      </c>
      <c r="O54" s="927"/>
      <c r="P54" s="404"/>
      <c r="Q54" s="484" t="e">
        <f t="shared" si="6"/>
        <v>#DIV/0!</v>
      </c>
      <c r="R54" s="955"/>
      <c r="S54" s="405">
        <v>1350</v>
      </c>
      <c r="T54" s="484">
        <f t="shared" si="7"/>
        <v>56.2962962962963</v>
      </c>
      <c r="U54" s="982">
        <v>760</v>
      </c>
      <c r="V54" s="406"/>
      <c r="W54" s="484" t="e">
        <f t="shared" si="8"/>
        <v>#DIV/0!</v>
      </c>
      <c r="X54" s="1009"/>
      <c r="Y54" s="407">
        <f t="shared" si="14"/>
        <v>1350</v>
      </c>
      <c r="Z54" s="484">
        <f t="shared" si="9"/>
        <v>56.2962962962963</v>
      </c>
      <c r="AA54" s="1028">
        <f t="shared" si="13"/>
        <v>760</v>
      </c>
    </row>
    <row r="55" spans="1:27" ht="15">
      <c r="A55" s="266" t="s">
        <v>230</v>
      </c>
      <c r="B55" s="267" t="s">
        <v>343</v>
      </c>
      <c r="C55" s="429"/>
      <c r="D55" s="484" t="e">
        <f t="shared" si="2"/>
        <v>#DIV/0!</v>
      </c>
      <c r="E55" s="860"/>
      <c r="F55" s="430">
        <v>0</v>
      </c>
      <c r="G55" s="484" t="e">
        <f t="shared" si="3"/>
        <v>#DIV/0!</v>
      </c>
      <c r="H55" s="893">
        <v>0</v>
      </c>
      <c r="I55" s="431"/>
      <c r="J55" s="484" t="e">
        <f t="shared" si="4"/>
        <v>#DIV/0!</v>
      </c>
      <c r="K55" s="913"/>
      <c r="L55" s="432"/>
      <c r="M55" s="433">
        <v>0</v>
      </c>
      <c r="N55" s="484" t="e">
        <f t="shared" si="5"/>
        <v>#DIV/0!</v>
      </c>
      <c r="O55" s="931">
        <v>0</v>
      </c>
      <c r="P55" s="434">
        <v>0</v>
      </c>
      <c r="Q55" s="484" t="e">
        <f t="shared" si="6"/>
        <v>#DIV/0!</v>
      </c>
      <c r="R55" s="959">
        <v>0</v>
      </c>
      <c r="S55" s="435">
        <v>24650</v>
      </c>
      <c r="T55" s="484">
        <f t="shared" si="7"/>
        <v>58.985801217038535</v>
      </c>
      <c r="U55" s="986">
        <v>14540</v>
      </c>
      <c r="V55" s="436">
        <v>0</v>
      </c>
      <c r="W55" s="484" t="e">
        <f t="shared" si="8"/>
        <v>#DIV/0!</v>
      </c>
      <c r="X55" s="1013">
        <v>0</v>
      </c>
      <c r="Y55" s="437">
        <f t="shared" si="14"/>
        <v>24650</v>
      </c>
      <c r="Z55" s="484">
        <f t="shared" si="9"/>
        <v>58.985801217038535</v>
      </c>
      <c r="AA55" s="1028">
        <f t="shared" si="13"/>
        <v>14540</v>
      </c>
    </row>
    <row r="56" spans="1:27" ht="15">
      <c r="A56" s="266" t="s">
        <v>232</v>
      </c>
      <c r="B56" s="267" t="s">
        <v>344</v>
      </c>
      <c r="C56" s="429"/>
      <c r="D56" s="484" t="e">
        <f t="shared" si="2"/>
        <v>#DIV/0!</v>
      </c>
      <c r="E56" s="860"/>
      <c r="F56" s="430"/>
      <c r="G56" s="484" t="e">
        <f t="shared" si="3"/>
        <v>#DIV/0!</v>
      </c>
      <c r="H56" s="893"/>
      <c r="I56" s="431">
        <v>0</v>
      </c>
      <c r="J56" s="484" t="e">
        <f t="shared" si="4"/>
        <v>#DIV/0!</v>
      </c>
      <c r="K56" s="913">
        <v>0</v>
      </c>
      <c r="L56" s="432">
        <v>0</v>
      </c>
      <c r="M56" s="433">
        <v>0</v>
      </c>
      <c r="N56" s="484" t="e">
        <f t="shared" si="5"/>
        <v>#DIV/0!</v>
      </c>
      <c r="O56" s="931">
        <v>0</v>
      </c>
      <c r="P56" s="434">
        <v>0</v>
      </c>
      <c r="Q56" s="484" t="e">
        <f t="shared" si="6"/>
        <v>#DIV/0!</v>
      </c>
      <c r="R56" s="959">
        <v>0</v>
      </c>
      <c r="S56" s="435">
        <v>0</v>
      </c>
      <c r="T56" s="484" t="e">
        <f t="shared" si="7"/>
        <v>#DIV/0!</v>
      </c>
      <c r="U56" s="986">
        <v>0</v>
      </c>
      <c r="V56" s="436">
        <v>0</v>
      </c>
      <c r="W56" s="484" t="e">
        <f t="shared" si="8"/>
        <v>#DIV/0!</v>
      </c>
      <c r="X56" s="1013">
        <v>0</v>
      </c>
      <c r="Y56" s="437">
        <f t="shared" si="14"/>
        <v>0</v>
      </c>
      <c r="Z56" s="484" t="e">
        <f t="shared" si="9"/>
        <v>#DIV/0!</v>
      </c>
      <c r="AA56" s="1028">
        <f t="shared" si="13"/>
        <v>0</v>
      </c>
    </row>
    <row r="57" spans="1:27" ht="15">
      <c r="A57" s="260" t="s">
        <v>234</v>
      </c>
      <c r="B57" s="261" t="s">
        <v>345</v>
      </c>
      <c r="C57" s="408"/>
      <c r="D57" s="484" t="e">
        <f t="shared" si="2"/>
        <v>#DIV/0!</v>
      </c>
      <c r="E57" s="857"/>
      <c r="F57" s="409">
        <v>0</v>
      </c>
      <c r="G57" s="484" t="e">
        <f t="shared" si="3"/>
        <v>#DIV/0!</v>
      </c>
      <c r="H57" s="890">
        <v>0</v>
      </c>
      <c r="I57" s="410"/>
      <c r="J57" s="484" t="e">
        <f t="shared" si="4"/>
        <v>#DIV/0!</v>
      </c>
      <c r="K57" s="912"/>
      <c r="L57" s="411"/>
      <c r="M57" s="438"/>
      <c r="N57" s="484" t="e">
        <f t="shared" si="5"/>
        <v>#DIV/0!</v>
      </c>
      <c r="O57" s="932"/>
      <c r="P57" s="413"/>
      <c r="Q57" s="484" t="e">
        <f t="shared" si="6"/>
        <v>#DIV/0!</v>
      </c>
      <c r="R57" s="956"/>
      <c r="S57" s="414">
        <v>0</v>
      </c>
      <c r="T57" s="484" t="e">
        <f t="shared" si="7"/>
        <v>#DIV/0!</v>
      </c>
      <c r="U57" s="983">
        <v>1450</v>
      </c>
      <c r="V57" s="415"/>
      <c r="W57" s="484" t="e">
        <f t="shared" si="8"/>
        <v>#DIV/0!</v>
      </c>
      <c r="X57" s="1010"/>
      <c r="Y57" s="439">
        <f t="shared" si="14"/>
        <v>0</v>
      </c>
      <c r="Z57" s="484" t="e">
        <f t="shared" si="9"/>
        <v>#DIV/0!</v>
      </c>
      <c r="AA57" s="1028">
        <f t="shared" si="13"/>
        <v>1450</v>
      </c>
    </row>
    <row r="58" spans="1:27" ht="15">
      <c r="A58" s="262" t="s">
        <v>235</v>
      </c>
      <c r="B58" s="263" t="s">
        <v>346</v>
      </c>
      <c r="C58" s="307">
        <f>C59+C61</f>
        <v>0</v>
      </c>
      <c r="D58" s="482" t="e">
        <f t="shared" si="2"/>
        <v>#DIV/0!</v>
      </c>
      <c r="E58" s="858">
        <f>E59+E61</f>
        <v>0</v>
      </c>
      <c r="F58" s="304">
        <f>F59+F61</f>
        <v>0</v>
      </c>
      <c r="G58" s="482" t="e">
        <f t="shared" si="3"/>
        <v>#DIV/0!</v>
      </c>
      <c r="H58" s="877">
        <f>H59+H61</f>
        <v>0</v>
      </c>
      <c r="I58" s="307">
        <f>I59+I61</f>
        <v>0</v>
      </c>
      <c r="J58" s="482" t="e">
        <f t="shared" si="4"/>
        <v>#DIV/0!</v>
      </c>
      <c r="K58" s="858">
        <f>K59+K61</f>
        <v>0</v>
      </c>
      <c r="L58" s="306">
        <f>L59+L61</f>
        <v>0</v>
      </c>
      <c r="M58" s="307">
        <f>M59+M61</f>
        <v>0</v>
      </c>
      <c r="N58" s="482" t="e">
        <f t="shared" si="5"/>
        <v>#DIV/0!</v>
      </c>
      <c r="O58" s="858">
        <f>O59+O61</f>
        <v>0</v>
      </c>
      <c r="P58" s="306">
        <f>P59+P61</f>
        <v>20000</v>
      </c>
      <c r="Q58" s="482">
        <f t="shared" si="6"/>
        <v>232.6</v>
      </c>
      <c r="R58" s="943">
        <f>R59+R61</f>
        <v>46520</v>
      </c>
      <c r="S58" s="308">
        <f>S59+S61</f>
        <v>0</v>
      </c>
      <c r="T58" s="482" t="e">
        <f t="shared" si="7"/>
        <v>#DIV/0!</v>
      </c>
      <c r="U58" s="970">
        <f>U59+U61</f>
        <v>0</v>
      </c>
      <c r="V58" s="309">
        <f>V59+V61</f>
        <v>24314.5</v>
      </c>
      <c r="W58" s="482">
        <f t="shared" si="8"/>
        <v>218.79948179070104</v>
      </c>
      <c r="X58" s="998">
        <f>X59+X61</f>
        <v>53200</v>
      </c>
      <c r="Y58" s="310">
        <f t="shared" si="14"/>
        <v>44314.5</v>
      </c>
      <c r="Z58" s="482">
        <f t="shared" si="9"/>
        <v>225.0279253968791</v>
      </c>
      <c r="AA58" s="1026">
        <f aca="true" t="shared" si="15" ref="AA58:AA66">E58+H58+K58+O58+R58+U58+X58</f>
        <v>99720</v>
      </c>
    </row>
    <row r="59" spans="1:27" ht="15">
      <c r="A59" s="264" t="s">
        <v>237</v>
      </c>
      <c r="B59" s="265" t="s">
        <v>347</v>
      </c>
      <c r="C59" s="315">
        <f>C60</f>
        <v>0</v>
      </c>
      <c r="D59" s="483" t="e">
        <f t="shared" si="2"/>
        <v>#DIV/0!</v>
      </c>
      <c r="E59" s="855">
        <f>E60</f>
        <v>0</v>
      </c>
      <c r="F59" s="312">
        <f aca="true" t="shared" si="16" ref="F59:X59">F60</f>
        <v>0</v>
      </c>
      <c r="G59" s="483" t="e">
        <f t="shared" si="3"/>
        <v>#DIV/0!</v>
      </c>
      <c r="H59" s="878">
        <f t="shared" si="16"/>
        <v>0</v>
      </c>
      <c r="I59" s="315">
        <f t="shared" si="16"/>
        <v>0</v>
      </c>
      <c r="J59" s="483" t="e">
        <f t="shared" si="4"/>
        <v>#DIV/0!</v>
      </c>
      <c r="K59" s="855">
        <f t="shared" si="16"/>
        <v>0</v>
      </c>
      <c r="L59" s="314">
        <f t="shared" si="16"/>
        <v>0</v>
      </c>
      <c r="M59" s="315">
        <f t="shared" si="16"/>
        <v>0</v>
      </c>
      <c r="N59" s="483" t="e">
        <f t="shared" si="5"/>
        <v>#DIV/0!</v>
      </c>
      <c r="O59" s="855">
        <f t="shared" si="16"/>
        <v>0</v>
      </c>
      <c r="P59" s="314">
        <f t="shared" si="16"/>
        <v>20000</v>
      </c>
      <c r="Q59" s="483">
        <f t="shared" si="6"/>
        <v>232.6</v>
      </c>
      <c r="R59" s="944">
        <f t="shared" si="16"/>
        <v>46520</v>
      </c>
      <c r="S59" s="316">
        <f t="shared" si="16"/>
        <v>0</v>
      </c>
      <c r="T59" s="483" t="e">
        <f t="shared" si="7"/>
        <v>#DIV/0!</v>
      </c>
      <c r="U59" s="971">
        <f t="shared" si="16"/>
        <v>0</v>
      </c>
      <c r="V59" s="317">
        <f t="shared" si="16"/>
        <v>0</v>
      </c>
      <c r="W59" s="483" t="e">
        <f t="shared" si="8"/>
        <v>#DIV/0!</v>
      </c>
      <c r="X59" s="999">
        <f t="shared" si="16"/>
        <v>0</v>
      </c>
      <c r="Y59" s="440">
        <f t="shared" si="14"/>
        <v>20000</v>
      </c>
      <c r="Z59" s="483">
        <f t="shared" si="9"/>
        <v>232.6</v>
      </c>
      <c r="AA59" s="1027">
        <f t="shared" si="15"/>
        <v>46520</v>
      </c>
    </row>
    <row r="60" spans="1:27" ht="15">
      <c r="A60" s="262" t="s">
        <v>239</v>
      </c>
      <c r="B60" s="263" t="s">
        <v>348</v>
      </c>
      <c r="C60" s="307"/>
      <c r="D60" s="484" t="e">
        <f t="shared" si="2"/>
        <v>#DIV/0!</v>
      </c>
      <c r="E60" s="858"/>
      <c r="F60" s="417"/>
      <c r="G60" s="484" t="e">
        <f t="shared" si="3"/>
        <v>#DIV/0!</v>
      </c>
      <c r="H60" s="891"/>
      <c r="I60" s="303"/>
      <c r="J60" s="484" t="e">
        <f t="shared" si="4"/>
        <v>#DIV/0!</v>
      </c>
      <c r="K60" s="845"/>
      <c r="L60" s="418"/>
      <c r="M60" s="419"/>
      <c r="N60" s="484" t="e">
        <f t="shared" si="5"/>
        <v>#DIV/0!</v>
      </c>
      <c r="O60" s="929"/>
      <c r="P60" s="420">
        <v>20000</v>
      </c>
      <c r="Q60" s="484">
        <f t="shared" si="6"/>
        <v>232.6</v>
      </c>
      <c r="R60" s="957">
        <v>46520</v>
      </c>
      <c r="S60" s="421"/>
      <c r="T60" s="484" t="e">
        <f t="shared" si="7"/>
        <v>#DIV/0!</v>
      </c>
      <c r="U60" s="984"/>
      <c r="V60" s="422"/>
      <c r="W60" s="484" t="e">
        <f t="shared" si="8"/>
        <v>#DIV/0!</v>
      </c>
      <c r="X60" s="1011"/>
      <c r="Y60" s="310">
        <f t="shared" si="14"/>
        <v>20000</v>
      </c>
      <c r="Z60" s="484">
        <f t="shared" si="9"/>
        <v>232.6</v>
      </c>
      <c r="AA60" s="1026">
        <f t="shared" si="15"/>
        <v>46520</v>
      </c>
    </row>
    <row r="61" spans="1:27" ht="15">
      <c r="A61" s="264" t="s">
        <v>241</v>
      </c>
      <c r="B61" s="265" t="s">
        <v>349</v>
      </c>
      <c r="C61" s="315">
        <f>SUM(C62:C64)</f>
        <v>0</v>
      </c>
      <c r="D61" s="483" t="e">
        <f t="shared" si="2"/>
        <v>#DIV/0!</v>
      </c>
      <c r="E61" s="855">
        <f>SUM(E62:E64)</f>
        <v>0</v>
      </c>
      <c r="F61" s="393">
        <f>SUM(F62:F64)</f>
        <v>0</v>
      </c>
      <c r="G61" s="483" t="e">
        <f t="shared" si="3"/>
        <v>#DIV/0!</v>
      </c>
      <c r="H61" s="888">
        <f>SUM(H62:H64)</f>
        <v>0</v>
      </c>
      <c r="I61" s="311">
        <f>SUM(I62:I64)</f>
        <v>0</v>
      </c>
      <c r="J61" s="483" t="e">
        <f t="shared" si="4"/>
        <v>#DIV/0!</v>
      </c>
      <c r="K61" s="846">
        <f>SUM(K62:K64)</f>
        <v>0</v>
      </c>
      <c r="L61" s="394">
        <f>SUM(L62:L64)</f>
        <v>0</v>
      </c>
      <c r="M61" s="395">
        <f>SUM(M62:M64)</f>
        <v>0</v>
      </c>
      <c r="N61" s="483" t="e">
        <f t="shared" si="5"/>
        <v>#DIV/0!</v>
      </c>
      <c r="O61" s="926">
        <f>SUM(O62:O64)</f>
        <v>0</v>
      </c>
      <c r="P61" s="396">
        <f>SUM(P62:P64)</f>
        <v>0</v>
      </c>
      <c r="Q61" s="483" t="e">
        <f t="shared" si="6"/>
        <v>#DIV/0!</v>
      </c>
      <c r="R61" s="954">
        <f>SUM(R62:R64)</f>
        <v>0</v>
      </c>
      <c r="S61" s="397">
        <f>SUM(S62:S64)</f>
        <v>0</v>
      </c>
      <c r="T61" s="483" t="e">
        <f t="shared" si="7"/>
        <v>#DIV/0!</v>
      </c>
      <c r="U61" s="981">
        <f>SUM(U62:U64)</f>
        <v>0</v>
      </c>
      <c r="V61" s="398">
        <f>SUM(V62:V64)</f>
        <v>24314.5</v>
      </c>
      <c r="W61" s="483">
        <f t="shared" si="8"/>
        <v>218.79948179070104</v>
      </c>
      <c r="X61" s="1008">
        <f>SUM(X62:X64)</f>
        <v>53200</v>
      </c>
      <c r="Y61" s="318">
        <f t="shared" si="14"/>
        <v>24314.5</v>
      </c>
      <c r="Z61" s="483">
        <f t="shared" si="9"/>
        <v>218.79948179070104</v>
      </c>
      <c r="AA61" s="1027">
        <f t="shared" si="15"/>
        <v>53200</v>
      </c>
    </row>
    <row r="62" spans="1:27" ht="15">
      <c r="A62" s="258" t="s">
        <v>243</v>
      </c>
      <c r="B62" s="259" t="s">
        <v>350</v>
      </c>
      <c r="C62" s="399"/>
      <c r="D62" s="484" t="e">
        <f t="shared" si="2"/>
        <v>#DIV/0!</v>
      </c>
      <c r="E62" s="856"/>
      <c r="F62" s="400">
        <v>0</v>
      </c>
      <c r="G62" s="484" t="e">
        <f t="shared" si="3"/>
        <v>#DIV/0!</v>
      </c>
      <c r="H62" s="889">
        <v>0</v>
      </c>
      <c r="I62" s="401"/>
      <c r="J62" s="484" t="e">
        <f t="shared" si="4"/>
        <v>#DIV/0!</v>
      </c>
      <c r="K62" s="911"/>
      <c r="L62" s="402"/>
      <c r="M62" s="403">
        <v>0</v>
      </c>
      <c r="N62" s="484" t="e">
        <f t="shared" si="5"/>
        <v>#DIV/0!</v>
      </c>
      <c r="O62" s="927">
        <v>0</v>
      </c>
      <c r="P62" s="404">
        <v>0</v>
      </c>
      <c r="Q62" s="484" t="e">
        <f t="shared" si="6"/>
        <v>#DIV/0!</v>
      </c>
      <c r="R62" s="955">
        <v>0</v>
      </c>
      <c r="S62" s="405">
        <v>0</v>
      </c>
      <c r="T62" s="484" t="e">
        <f t="shared" si="7"/>
        <v>#DIV/0!</v>
      </c>
      <c r="U62" s="982">
        <v>0</v>
      </c>
      <c r="V62" s="406">
        <v>5742</v>
      </c>
      <c r="W62" s="484">
        <f t="shared" si="8"/>
        <v>381.40020898641586</v>
      </c>
      <c r="X62" s="1009">
        <v>21900</v>
      </c>
      <c r="Y62" s="407">
        <f t="shared" si="14"/>
        <v>5742</v>
      </c>
      <c r="Z62" s="484">
        <f t="shared" si="9"/>
        <v>381.40020898641586</v>
      </c>
      <c r="AA62" s="1028">
        <f t="shared" si="15"/>
        <v>21900</v>
      </c>
    </row>
    <row r="63" spans="1:27" ht="15">
      <c r="A63" s="266" t="s">
        <v>245</v>
      </c>
      <c r="B63" s="267" t="s">
        <v>351</v>
      </c>
      <c r="C63" s="429"/>
      <c r="D63" s="484" t="e">
        <f t="shared" si="2"/>
        <v>#DIV/0!</v>
      </c>
      <c r="E63" s="860"/>
      <c r="F63" s="430"/>
      <c r="G63" s="484" t="e">
        <f t="shared" si="3"/>
        <v>#DIV/0!</v>
      </c>
      <c r="H63" s="893"/>
      <c r="I63" s="431">
        <v>0</v>
      </c>
      <c r="J63" s="484" t="e">
        <f t="shared" si="4"/>
        <v>#DIV/0!</v>
      </c>
      <c r="K63" s="913">
        <v>0</v>
      </c>
      <c r="L63" s="432">
        <v>0</v>
      </c>
      <c r="M63" s="433">
        <v>0</v>
      </c>
      <c r="N63" s="484" t="e">
        <f t="shared" si="5"/>
        <v>#DIV/0!</v>
      </c>
      <c r="O63" s="931">
        <v>0</v>
      </c>
      <c r="P63" s="434">
        <v>0</v>
      </c>
      <c r="Q63" s="484" t="e">
        <f t="shared" si="6"/>
        <v>#DIV/0!</v>
      </c>
      <c r="R63" s="959">
        <v>0</v>
      </c>
      <c r="S63" s="435">
        <v>0</v>
      </c>
      <c r="T63" s="484" t="e">
        <f t="shared" si="7"/>
        <v>#DIV/0!</v>
      </c>
      <c r="U63" s="986">
        <v>0</v>
      </c>
      <c r="V63" s="436">
        <v>7787.5</v>
      </c>
      <c r="W63" s="484">
        <f t="shared" si="8"/>
        <v>177.20706260032102</v>
      </c>
      <c r="X63" s="1013">
        <v>13800</v>
      </c>
      <c r="Y63" s="437">
        <f t="shared" si="14"/>
        <v>7787.5</v>
      </c>
      <c r="Z63" s="484">
        <f t="shared" si="9"/>
        <v>177.20706260032102</v>
      </c>
      <c r="AA63" s="1028">
        <f t="shared" si="15"/>
        <v>13800</v>
      </c>
    </row>
    <row r="64" spans="1:27" ht="15">
      <c r="A64" s="260" t="s">
        <v>247</v>
      </c>
      <c r="B64" s="261" t="s">
        <v>352</v>
      </c>
      <c r="C64" s="408"/>
      <c r="D64" s="484" t="e">
        <f t="shared" si="2"/>
        <v>#DIV/0!</v>
      </c>
      <c r="E64" s="857"/>
      <c r="F64" s="409"/>
      <c r="G64" s="484" t="e">
        <f t="shared" si="3"/>
        <v>#DIV/0!</v>
      </c>
      <c r="H64" s="890"/>
      <c r="I64" s="410">
        <v>0</v>
      </c>
      <c r="J64" s="484" t="e">
        <f t="shared" si="4"/>
        <v>#DIV/0!</v>
      </c>
      <c r="K64" s="912">
        <v>0</v>
      </c>
      <c r="L64" s="411">
        <v>0</v>
      </c>
      <c r="M64" s="438">
        <v>0</v>
      </c>
      <c r="N64" s="484" t="e">
        <f t="shared" si="5"/>
        <v>#DIV/0!</v>
      </c>
      <c r="O64" s="932">
        <v>0</v>
      </c>
      <c r="P64" s="413">
        <v>0</v>
      </c>
      <c r="Q64" s="484" t="e">
        <f t="shared" si="6"/>
        <v>#DIV/0!</v>
      </c>
      <c r="R64" s="956">
        <v>0</v>
      </c>
      <c r="S64" s="414">
        <v>0</v>
      </c>
      <c r="T64" s="484" t="e">
        <f t="shared" si="7"/>
        <v>#DIV/0!</v>
      </c>
      <c r="U64" s="983">
        <v>0</v>
      </c>
      <c r="V64" s="415">
        <v>10785</v>
      </c>
      <c r="W64" s="484">
        <f t="shared" si="8"/>
        <v>162.26240148354196</v>
      </c>
      <c r="X64" s="1010">
        <v>17500</v>
      </c>
      <c r="Y64" s="441">
        <f t="shared" si="14"/>
        <v>10785</v>
      </c>
      <c r="Z64" s="484">
        <f t="shared" si="9"/>
        <v>162.26240148354196</v>
      </c>
      <c r="AA64" s="1028">
        <f t="shared" si="15"/>
        <v>17500</v>
      </c>
    </row>
    <row r="65" spans="1:27" ht="15">
      <c r="A65" s="268" t="s">
        <v>249</v>
      </c>
      <c r="B65" s="269" t="s">
        <v>353</v>
      </c>
      <c r="C65" s="442">
        <f>C66</f>
        <v>0</v>
      </c>
      <c r="D65" s="482" t="e">
        <f t="shared" si="2"/>
        <v>#DIV/0!</v>
      </c>
      <c r="E65" s="861">
        <f>E66</f>
        <v>0</v>
      </c>
      <c r="F65" s="443">
        <f aca="true" t="shared" si="17" ref="F65:X65">F66</f>
        <v>337113</v>
      </c>
      <c r="G65" s="482">
        <f t="shared" si="3"/>
        <v>100.65133649547778</v>
      </c>
      <c r="H65" s="894">
        <f t="shared" si="17"/>
        <v>339308.74</v>
      </c>
      <c r="I65" s="442">
        <f t="shared" si="17"/>
        <v>0</v>
      </c>
      <c r="J65" s="482" t="e">
        <f t="shared" si="4"/>
        <v>#DIV/0!</v>
      </c>
      <c r="K65" s="861">
        <f t="shared" si="17"/>
        <v>0</v>
      </c>
      <c r="L65" s="444">
        <f t="shared" si="17"/>
        <v>0</v>
      </c>
      <c r="M65" s="442">
        <f t="shared" si="17"/>
        <v>0</v>
      </c>
      <c r="N65" s="482" t="e">
        <f t="shared" si="5"/>
        <v>#DIV/0!</v>
      </c>
      <c r="O65" s="861">
        <f t="shared" si="17"/>
        <v>0</v>
      </c>
      <c r="P65" s="444">
        <f t="shared" si="17"/>
        <v>0</v>
      </c>
      <c r="Q65" s="482" t="e">
        <f t="shared" si="6"/>
        <v>#DIV/0!</v>
      </c>
      <c r="R65" s="960">
        <f t="shared" si="17"/>
        <v>0</v>
      </c>
      <c r="S65" s="445">
        <f t="shared" si="17"/>
        <v>0</v>
      </c>
      <c r="T65" s="482" t="e">
        <f t="shared" si="7"/>
        <v>#DIV/0!</v>
      </c>
      <c r="U65" s="987">
        <f t="shared" si="17"/>
        <v>0</v>
      </c>
      <c r="V65" s="446">
        <f t="shared" si="17"/>
        <v>0</v>
      </c>
      <c r="W65" s="482" t="e">
        <f t="shared" si="8"/>
        <v>#DIV/0!</v>
      </c>
      <c r="X65" s="1014">
        <f t="shared" si="17"/>
        <v>0</v>
      </c>
      <c r="Y65" s="447">
        <f t="shared" si="14"/>
        <v>337113</v>
      </c>
      <c r="Z65" s="482">
        <f t="shared" si="9"/>
        <v>100.65133649547778</v>
      </c>
      <c r="AA65" s="1026">
        <f t="shared" si="15"/>
        <v>339308.74</v>
      </c>
    </row>
    <row r="66" spans="1:27" ht="15">
      <c r="A66" s="264" t="s">
        <v>251</v>
      </c>
      <c r="B66" s="265" t="s">
        <v>354</v>
      </c>
      <c r="C66" s="315">
        <f>C67+C76</f>
        <v>0</v>
      </c>
      <c r="D66" s="483" t="e">
        <f t="shared" si="2"/>
        <v>#DIV/0!</v>
      </c>
      <c r="E66" s="855">
        <f>E67+E76</f>
        <v>0</v>
      </c>
      <c r="F66" s="312">
        <f>F67+F76</f>
        <v>337113</v>
      </c>
      <c r="G66" s="483">
        <f t="shared" si="3"/>
        <v>100.65133649547778</v>
      </c>
      <c r="H66" s="878">
        <f>H67+H76</f>
        <v>339308.74</v>
      </c>
      <c r="I66" s="315">
        <f>I67+I76</f>
        <v>0</v>
      </c>
      <c r="J66" s="483" t="e">
        <f t="shared" si="4"/>
        <v>#DIV/0!</v>
      </c>
      <c r="K66" s="855">
        <f>K67+K76</f>
        <v>0</v>
      </c>
      <c r="L66" s="314">
        <f>L67+L76</f>
        <v>0</v>
      </c>
      <c r="M66" s="315">
        <f>M67+M76</f>
        <v>0</v>
      </c>
      <c r="N66" s="483" t="e">
        <f t="shared" si="5"/>
        <v>#DIV/0!</v>
      </c>
      <c r="O66" s="855">
        <f>O67+O76</f>
        <v>0</v>
      </c>
      <c r="P66" s="314">
        <f>P67+P76</f>
        <v>0</v>
      </c>
      <c r="Q66" s="483" t="e">
        <f t="shared" si="6"/>
        <v>#DIV/0!</v>
      </c>
      <c r="R66" s="944">
        <f>R67+R76</f>
        <v>0</v>
      </c>
      <c r="S66" s="316">
        <f>S67+S76</f>
        <v>0</v>
      </c>
      <c r="T66" s="483" t="e">
        <f t="shared" si="7"/>
        <v>#DIV/0!</v>
      </c>
      <c r="U66" s="971">
        <f>U67+U76</f>
        <v>0</v>
      </c>
      <c r="V66" s="317">
        <f>V67+V76</f>
        <v>0</v>
      </c>
      <c r="W66" s="483" t="e">
        <f t="shared" si="8"/>
        <v>#DIV/0!</v>
      </c>
      <c r="X66" s="999">
        <f>X67+X76</f>
        <v>0</v>
      </c>
      <c r="Y66" s="318">
        <f t="shared" si="14"/>
        <v>337113</v>
      </c>
      <c r="Z66" s="483">
        <f t="shared" si="9"/>
        <v>100.65133649547778</v>
      </c>
      <c r="AA66" s="1027">
        <f t="shared" si="15"/>
        <v>339308.74</v>
      </c>
    </row>
    <row r="67" spans="1:27" ht="15">
      <c r="A67" s="245" t="s">
        <v>253</v>
      </c>
      <c r="B67" s="246" t="s">
        <v>309</v>
      </c>
      <c r="C67" s="332">
        <f>SUM(C68:C75)</f>
        <v>0</v>
      </c>
      <c r="D67" s="484" t="e">
        <f t="shared" si="2"/>
        <v>#DIV/0!</v>
      </c>
      <c r="E67" s="859">
        <f>SUM(E68:E75)</f>
        <v>0</v>
      </c>
      <c r="F67" s="329">
        <f>SUM(F68:F75)</f>
        <v>130363</v>
      </c>
      <c r="G67" s="484">
        <f t="shared" si="3"/>
        <v>94.78052821736227</v>
      </c>
      <c r="H67" s="880">
        <f>SUM(H68:H75)</f>
        <v>123558.73999999999</v>
      </c>
      <c r="I67" s="332">
        <f>SUM(I68:I75)</f>
        <v>0</v>
      </c>
      <c r="J67" s="484" t="e">
        <f t="shared" si="4"/>
        <v>#DIV/0!</v>
      </c>
      <c r="K67" s="859">
        <f>SUM(K68:K75)</f>
        <v>0</v>
      </c>
      <c r="L67" s="331">
        <f>SUM(L68:L75)</f>
        <v>0</v>
      </c>
      <c r="M67" s="332">
        <f>SUM(M68:M75)</f>
        <v>0</v>
      </c>
      <c r="N67" s="484" t="e">
        <f t="shared" si="5"/>
        <v>#DIV/0!</v>
      </c>
      <c r="O67" s="859">
        <f>SUM(O68:O75)</f>
        <v>0</v>
      </c>
      <c r="P67" s="331">
        <f>SUM(P68:P75)</f>
        <v>0</v>
      </c>
      <c r="Q67" s="484" t="e">
        <f t="shared" si="6"/>
        <v>#DIV/0!</v>
      </c>
      <c r="R67" s="946">
        <f>SUM(R68:R75)</f>
        <v>0</v>
      </c>
      <c r="S67" s="333">
        <f>SUM(S68:S75)</f>
        <v>0</v>
      </c>
      <c r="T67" s="484" t="e">
        <f t="shared" si="7"/>
        <v>#DIV/0!</v>
      </c>
      <c r="U67" s="973">
        <f>SUM(U68:U75)</f>
        <v>0</v>
      </c>
      <c r="V67" s="334">
        <f>SUM(V68:V75)</f>
        <v>0</v>
      </c>
      <c r="W67" s="484" t="e">
        <f t="shared" si="8"/>
        <v>#DIV/0!</v>
      </c>
      <c r="X67" s="1001">
        <f>SUM(X68:X75)</f>
        <v>0</v>
      </c>
      <c r="Y67" s="335">
        <f t="shared" si="14"/>
        <v>130363</v>
      </c>
      <c r="Z67" s="484">
        <f t="shared" si="9"/>
        <v>94.78052821736227</v>
      </c>
      <c r="AA67" s="1028">
        <f aca="true" t="shared" si="18" ref="AA67:AA86">E67+H67+K67+O67+R67+U67+X67</f>
        <v>123558.73999999999</v>
      </c>
    </row>
    <row r="68" spans="1:27" ht="15">
      <c r="A68" s="258" t="s">
        <v>255</v>
      </c>
      <c r="B68" s="247" t="s">
        <v>401</v>
      </c>
      <c r="C68" s="399"/>
      <c r="D68" s="484" t="e">
        <f t="shared" si="2"/>
        <v>#DIV/0!</v>
      </c>
      <c r="E68" s="856"/>
      <c r="F68" s="400">
        <v>129523</v>
      </c>
      <c r="G68" s="484">
        <f t="shared" si="3"/>
        <v>71.87596025416335</v>
      </c>
      <c r="H68" s="889">
        <v>93095.9</v>
      </c>
      <c r="I68" s="401"/>
      <c r="J68" s="484" t="e">
        <f t="shared" si="4"/>
        <v>#DIV/0!</v>
      </c>
      <c r="K68" s="911"/>
      <c r="L68" s="402"/>
      <c r="M68" s="403"/>
      <c r="N68" s="484" t="e">
        <f t="shared" si="5"/>
        <v>#DIV/0!</v>
      </c>
      <c r="O68" s="927"/>
      <c r="P68" s="404"/>
      <c r="Q68" s="484" t="e">
        <f t="shared" si="6"/>
        <v>#DIV/0!</v>
      </c>
      <c r="R68" s="955"/>
      <c r="S68" s="405"/>
      <c r="T68" s="484" t="e">
        <f t="shared" si="7"/>
        <v>#DIV/0!</v>
      </c>
      <c r="U68" s="982"/>
      <c r="V68" s="406"/>
      <c r="W68" s="484" t="e">
        <f t="shared" si="8"/>
        <v>#DIV/0!</v>
      </c>
      <c r="X68" s="1009"/>
      <c r="Y68" s="407">
        <f t="shared" si="14"/>
        <v>129523</v>
      </c>
      <c r="Z68" s="484">
        <f t="shared" si="9"/>
        <v>71.87596025416335</v>
      </c>
      <c r="AA68" s="1028">
        <f t="shared" si="18"/>
        <v>93095.9</v>
      </c>
    </row>
    <row r="69" spans="1:27" ht="15">
      <c r="A69" s="266" t="s">
        <v>257</v>
      </c>
      <c r="B69" s="249" t="s">
        <v>355</v>
      </c>
      <c r="C69" s="429"/>
      <c r="D69" s="484" t="e">
        <f t="shared" si="2"/>
        <v>#DIV/0!</v>
      </c>
      <c r="E69" s="860"/>
      <c r="F69" s="430">
        <v>840</v>
      </c>
      <c r="G69" s="484">
        <f t="shared" si="3"/>
        <v>100</v>
      </c>
      <c r="H69" s="893">
        <v>840</v>
      </c>
      <c r="I69" s="431"/>
      <c r="J69" s="484" t="e">
        <f t="shared" si="4"/>
        <v>#DIV/0!</v>
      </c>
      <c r="K69" s="913"/>
      <c r="L69" s="432"/>
      <c r="M69" s="433"/>
      <c r="N69" s="484" t="e">
        <f t="shared" si="5"/>
        <v>#DIV/0!</v>
      </c>
      <c r="O69" s="931"/>
      <c r="P69" s="434"/>
      <c r="Q69" s="484" t="e">
        <f t="shared" si="6"/>
        <v>#DIV/0!</v>
      </c>
      <c r="R69" s="959"/>
      <c r="S69" s="435"/>
      <c r="T69" s="484" t="e">
        <f t="shared" si="7"/>
        <v>#DIV/0!</v>
      </c>
      <c r="U69" s="986"/>
      <c r="V69" s="436"/>
      <c r="W69" s="484" t="e">
        <f t="shared" si="8"/>
        <v>#DIV/0!</v>
      </c>
      <c r="X69" s="1013"/>
      <c r="Y69" s="437">
        <f t="shared" si="14"/>
        <v>840</v>
      </c>
      <c r="Z69" s="484">
        <f t="shared" si="9"/>
        <v>100</v>
      </c>
      <c r="AA69" s="1028">
        <f t="shared" si="18"/>
        <v>840</v>
      </c>
    </row>
    <row r="70" spans="1:27" ht="15">
      <c r="A70" s="266" t="s">
        <v>259</v>
      </c>
      <c r="B70" s="249" t="s">
        <v>400</v>
      </c>
      <c r="C70" s="429">
        <v>0</v>
      </c>
      <c r="D70" s="484" t="e">
        <f t="shared" si="2"/>
        <v>#DIV/0!</v>
      </c>
      <c r="E70" s="860">
        <v>0</v>
      </c>
      <c r="F70" s="430">
        <v>0</v>
      </c>
      <c r="G70" s="484" t="e">
        <f t="shared" si="3"/>
        <v>#DIV/0!</v>
      </c>
      <c r="H70" s="893">
        <v>29622.84</v>
      </c>
      <c r="I70" s="431"/>
      <c r="J70" s="484" t="e">
        <f t="shared" si="4"/>
        <v>#DIV/0!</v>
      </c>
      <c r="K70" s="913"/>
      <c r="L70" s="432"/>
      <c r="M70" s="433"/>
      <c r="N70" s="484" t="e">
        <f t="shared" si="5"/>
        <v>#DIV/0!</v>
      </c>
      <c r="O70" s="931"/>
      <c r="P70" s="434"/>
      <c r="Q70" s="484" t="e">
        <f t="shared" si="6"/>
        <v>#DIV/0!</v>
      </c>
      <c r="R70" s="959"/>
      <c r="S70" s="435"/>
      <c r="T70" s="484" t="e">
        <f t="shared" si="7"/>
        <v>#DIV/0!</v>
      </c>
      <c r="U70" s="986"/>
      <c r="V70" s="436"/>
      <c r="W70" s="484" t="e">
        <f t="shared" si="8"/>
        <v>#DIV/0!</v>
      </c>
      <c r="X70" s="1013"/>
      <c r="Y70" s="437">
        <f t="shared" si="14"/>
        <v>0</v>
      </c>
      <c r="Z70" s="484" t="e">
        <f t="shared" si="9"/>
        <v>#DIV/0!</v>
      </c>
      <c r="AA70" s="1028">
        <f t="shared" si="18"/>
        <v>29622.84</v>
      </c>
    </row>
    <row r="71" spans="1:27" ht="15">
      <c r="A71" s="266" t="s">
        <v>261</v>
      </c>
      <c r="B71" s="249" t="s">
        <v>356</v>
      </c>
      <c r="C71" s="429"/>
      <c r="D71" s="484" t="e">
        <f t="shared" si="2"/>
        <v>#DIV/0!</v>
      </c>
      <c r="E71" s="860"/>
      <c r="F71" s="430">
        <v>0</v>
      </c>
      <c r="G71" s="484" t="e">
        <f t="shared" si="3"/>
        <v>#DIV/0!</v>
      </c>
      <c r="H71" s="893">
        <v>0</v>
      </c>
      <c r="I71" s="431"/>
      <c r="J71" s="484" t="e">
        <f t="shared" si="4"/>
        <v>#DIV/0!</v>
      </c>
      <c r="K71" s="913"/>
      <c r="L71" s="432"/>
      <c r="M71" s="433"/>
      <c r="N71" s="484" t="e">
        <f t="shared" si="5"/>
        <v>#DIV/0!</v>
      </c>
      <c r="O71" s="931"/>
      <c r="P71" s="434"/>
      <c r="Q71" s="484" t="e">
        <f t="shared" si="6"/>
        <v>#DIV/0!</v>
      </c>
      <c r="R71" s="959"/>
      <c r="S71" s="435"/>
      <c r="T71" s="484" t="e">
        <f t="shared" si="7"/>
        <v>#DIV/0!</v>
      </c>
      <c r="U71" s="986"/>
      <c r="V71" s="436"/>
      <c r="W71" s="484" t="e">
        <f t="shared" si="8"/>
        <v>#DIV/0!</v>
      </c>
      <c r="X71" s="1013"/>
      <c r="Y71" s="437">
        <f t="shared" si="14"/>
        <v>0</v>
      </c>
      <c r="Z71" s="484" t="e">
        <f t="shared" si="9"/>
        <v>#DIV/0!</v>
      </c>
      <c r="AA71" s="1028">
        <f t="shared" si="18"/>
        <v>0</v>
      </c>
    </row>
    <row r="72" spans="1:27" ht="15">
      <c r="A72" s="266" t="s">
        <v>263</v>
      </c>
      <c r="B72" s="249" t="s">
        <v>357</v>
      </c>
      <c r="C72" s="429"/>
      <c r="D72" s="484" t="e">
        <f t="shared" si="2"/>
        <v>#DIV/0!</v>
      </c>
      <c r="E72" s="860"/>
      <c r="F72" s="430">
        <v>0</v>
      </c>
      <c r="G72" s="484" t="e">
        <f t="shared" si="3"/>
        <v>#DIV/0!</v>
      </c>
      <c r="H72" s="893">
        <v>0</v>
      </c>
      <c r="I72" s="431"/>
      <c r="J72" s="484" t="e">
        <f t="shared" si="4"/>
        <v>#DIV/0!</v>
      </c>
      <c r="K72" s="913"/>
      <c r="L72" s="432"/>
      <c r="M72" s="433"/>
      <c r="N72" s="484" t="e">
        <f t="shared" si="5"/>
        <v>#DIV/0!</v>
      </c>
      <c r="O72" s="931"/>
      <c r="P72" s="434"/>
      <c r="Q72" s="484" t="e">
        <f t="shared" si="6"/>
        <v>#DIV/0!</v>
      </c>
      <c r="R72" s="959"/>
      <c r="S72" s="435"/>
      <c r="T72" s="484" t="e">
        <f t="shared" si="7"/>
        <v>#DIV/0!</v>
      </c>
      <c r="U72" s="986"/>
      <c r="V72" s="436"/>
      <c r="W72" s="484" t="e">
        <f t="shared" si="8"/>
        <v>#DIV/0!</v>
      </c>
      <c r="X72" s="1013"/>
      <c r="Y72" s="437">
        <f t="shared" si="14"/>
        <v>0</v>
      </c>
      <c r="Z72" s="484" t="e">
        <f t="shared" si="9"/>
        <v>#DIV/0!</v>
      </c>
      <c r="AA72" s="1028">
        <f t="shared" si="18"/>
        <v>0</v>
      </c>
    </row>
    <row r="73" spans="1:27" ht="15">
      <c r="A73" s="266" t="s">
        <v>265</v>
      </c>
      <c r="B73" s="249" t="s">
        <v>358</v>
      </c>
      <c r="C73" s="429"/>
      <c r="D73" s="484" t="e">
        <f t="shared" si="2"/>
        <v>#DIV/0!</v>
      </c>
      <c r="E73" s="860"/>
      <c r="F73" s="430">
        <v>0</v>
      </c>
      <c r="G73" s="484" t="e">
        <f t="shared" si="3"/>
        <v>#DIV/0!</v>
      </c>
      <c r="H73" s="893">
        <v>0</v>
      </c>
      <c r="I73" s="431"/>
      <c r="J73" s="484" t="e">
        <f t="shared" si="4"/>
        <v>#DIV/0!</v>
      </c>
      <c r="K73" s="913"/>
      <c r="L73" s="432"/>
      <c r="M73" s="433"/>
      <c r="N73" s="484" t="e">
        <f t="shared" si="5"/>
        <v>#DIV/0!</v>
      </c>
      <c r="O73" s="931"/>
      <c r="P73" s="434"/>
      <c r="Q73" s="484" t="e">
        <f t="shared" si="6"/>
        <v>#DIV/0!</v>
      </c>
      <c r="R73" s="959"/>
      <c r="S73" s="435"/>
      <c r="T73" s="484" t="e">
        <f t="shared" si="7"/>
        <v>#DIV/0!</v>
      </c>
      <c r="U73" s="986"/>
      <c r="V73" s="436"/>
      <c r="W73" s="484" t="e">
        <f t="shared" si="8"/>
        <v>#DIV/0!</v>
      </c>
      <c r="X73" s="1013"/>
      <c r="Y73" s="437">
        <f t="shared" si="14"/>
        <v>0</v>
      </c>
      <c r="Z73" s="484" t="e">
        <f t="shared" si="9"/>
        <v>#DIV/0!</v>
      </c>
      <c r="AA73" s="1028">
        <f t="shared" si="18"/>
        <v>0</v>
      </c>
    </row>
    <row r="74" spans="1:27" ht="15">
      <c r="A74" s="266" t="s">
        <v>267</v>
      </c>
      <c r="B74" s="254" t="s">
        <v>359</v>
      </c>
      <c r="C74" s="429"/>
      <c r="D74" s="484" t="e">
        <f t="shared" si="2"/>
        <v>#DIV/0!</v>
      </c>
      <c r="E74" s="860"/>
      <c r="F74" s="430">
        <v>0</v>
      </c>
      <c r="G74" s="484" t="e">
        <f t="shared" si="3"/>
        <v>#DIV/0!</v>
      </c>
      <c r="H74" s="893">
        <v>0</v>
      </c>
      <c r="I74" s="431"/>
      <c r="J74" s="484" t="e">
        <f t="shared" si="4"/>
        <v>#DIV/0!</v>
      </c>
      <c r="K74" s="913"/>
      <c r="L74" s="432"/>
      <c r="M74" s="433"/>
      <c r="N74" s="484" t="e">
        <f t="shared" si="5"/>
        <v>#DIV/0!</v>
      </c>
      <c r="O74" s="931"/>
      <c r="P74" s="434"/>
      <c r="Q74" s="484" t="e">
        <f t="shared" si="6"/>
        <v>#DIV/0!</v>
      </c>
      <c r="R74" s="959"/>
      <c r="S74" s="435"/>
      <c r="T74" s="484" t="e">
        <f t="shared" si="7"/>
        <v>#DIV/0!</v>
      </c>
      <c r="U74" s="986"/>
      <c r="V74" s="436"/>
      <c r="W74" s="484" t="e">
        <f t="shared" si="8"/>
        <v>#DIV/0!</v>
      </c>
      <c r="X74" s="1013"/>
      <c r="Y74" s="437">
        <f t="shared" si="14"/>
        <v>0</v>
      </c>
      <c r="Z74" s="484" t="e">
        <f t="shared" si="9"/>
        <v>#DIV/0!</v>
      </c>
      <c r="AA74" s="1028">
        <f t="shared" si="18"/>
        <v>0</v>
      </c>
    </row>
    <row r="75" spans="1:27" ht="15">
      <c r="A75" s="266" t="s">
        <v>269</v>
      </c>
      <c r="B75" s="251" t="s">
        <v>360</v>
      </c>
      <c r="C75" s="429"/>
      <c r="D75" s="484" t="e">
        <f t="shared" si="2"/>
        <v>#DIV/0!</v>
      </c>
      <c r="E75" s="860"/>
      <c r="F75" s="430">
        <v>0</v>
      </c>
      <c r="G75" s="484" t="e">
        <f t="shared" si="3"/>
        <v>#DIV/0!</v>
      </c>
      <c r="H75" s="893">
        <v>0</v>
      </c>
      <c r="I75" s="431"/>
      <c r="J75" s="484" t="e">
        <f t="shared" si="4"/>
        <v>#DIV/0!</v>
      </c>
      <c r="K75" s="913"/>
      <c r="L75" s="432"/>
      <c r="M75" s="433"/>
      <c r="N75" s="484" t="e">
        <f t="shared" si="5"/>
        <v>#DIV/0!</v>
      </c>
      <c r="O75" s="931"/>
      <c r="P75" s="434"/>
      <c r="Q75" s="484" t="e">
        <f t="shared" si="6"/>
        <v>#DIV/0!</v>
      </c>
      <c r="R75" s="959"/>
      <c r="S75" s="435"/>
      <c r="T75" s="484" t="e">
        <f t="shared" si="7"/>
        <v>#DIV/0!</v>
      </c>
      <c r="U75" s="986"/>
      <c r="V75" s="436"/>
      <c r="W75" s="484" t="e">
        <f t="shared" si="8"/>
        <v>#DIV/0!</v>
      </c>
      <c r="X75" s="1013"/>
      <c r="Y75" s="437">
        <f t="shared" si="14"/>
        <v>0</v>
      </c>
      <c r="Z75" s="484" t="e">
        <f t="shared" si="9"/>
        <v>#DIV/0!</v>
      </c>
      <c r="AA75" s="1028">
        <f t="shared" si="18"/>
        <v>0</v>
      </c>
    </row>
    <row r="76" spans="1:27" ht="15">
      <c r="A76" s="245" t="s">
        <v>271</v>
      </c>
      <c r="B76" s="246" t="s">
        <v>318</v>
      </c>
      <c r="C76" s="332">
        <f>SUM(C77:C86)</f>
        <v>0</v>
      </c>
      <c r="D76" s="484" t="e">
        <f t="shared" si="2"/>
        <v>#DIV/0!</v>
      </c>
      <c r="E76" s="859">
        <f>SUM(E77:E86)</f>
        <v>0</v>
      </c>
      <c r="F76" s="329">
        <f>SUM(F77:F86)</f>
        <v>206750</v>
      </c>
      <c r="G76" s="484">
        <f t="shared" si="3"/>
        <v>104.35308343409915</v>
      </c>
      <c r="H76" s="880">
        <f>SUM(H77:H86)</f>
        <v>215750</v>
      </c>
      <c r="I76" s="332">
        <f>SUM(I77:I86)</f>
        <v>0</v>
      </c>
      <c r="J76" s="484" t="e">
        <f t="shared" si="4"/>
        <v>#DIV/0!</v>
      </c>
      <c r="K76" s="859">
        <f>SUM(K77:K86)</f>
        <v>0</v>
      </c>
      <c r="L76" s="331">
        <f>SUM(L77:L86)</f>
        <v>0</v>
      </c>
      <c r="M76" s="332">
        <f>SUM(M77:M86)</f>
        <v>0</v>
      </c>
      <c r="N76" s="484" t="e">
        <f t="shared" si="5"/>
        <v>#DIV/0!</v>
      </c>
      <c r="O76" s="859">
        <f>SUM(O77:O86)</f>
        <v>0</v>
      </c>
      <c r="P76" s="331">
        <f>SUM(P77:P86)</f>
        <v>0</v>
      </c>
      <c r="Q76" s="484" t="e">
        <f t="shared" si="6"/>
        <v>#DIV/0!</v>
      </c>
      <c r="R76" s="946">
        <f>SUM(R77:R86)</f>
        <v>0</v>
      </c>
      <c r="S76" s="333">
        <f>SUM(S77:S86)</f>
        <v>0</v>
      </c>
      <c r="T76" s="484" t="e">
        <f t="shared" si="7"/>
        <v>#DIV/0!</v>
      </c>
      <c r="U76" s="973">
        <f>SUM(U77:U86)</f>
        <v>0</v>
      </c>
      <c r="V76" s="334">
        <f>SUM(V77:V86)</f>
        <v>0</v>
      </c>
      <c r="W76" s="484" t="e">
        <f t="shared" si="8"/>
        <v>#DIV/0!</v>
      </c>
      <c r="X76" s="1001">
        <f>SUM(X77:X86)</f>
        <v>0</v>
      </c>
      <c r="Y76" s="335">
        <f t="shared" si="14"/>
        <v>206750</v>
      </c>
      <c r="Z76" s="484">
        <f t="shared" si="9"/>
        <v>104.35308343409915</v>
      </c>
      <c r="AA76" s="1028">
        <f t="shared" si="18"/>
        <v>215750</v>
      </c>
    </row>
    <row r="77" spans="1:27" ht="15">
      <c r="A77" s="266">
        <v>62</v>
      </c>
      <c r="B77" s="253" t="s">
        <v>361</v>
      </c>
      <c r="C77" s="429"/>
      <c r="D77" s="484" t="e">
        <f t="shared" si="2"/>
        <v>#DIV/0!</v>
      </c>
      <c r="E77" s="860"/>
      <c r="F77" s="430">
        <v>0</v>
      </c>
      <c r="G77" s="484" t="e">
        <f t="shared" si="3"/>
        <v>#DIV/0!</v>
      </c>
      <c r="H77" s="893">
        <v>0</v>
      </c>
      <c r="I77" s="431"/>
      <c r="J77" s="484" t="e">
        <f t="shared" si="4"/>
        <v>#DIV/0!</v>
      </c>
      <c r="K77" s="913"/>
      <c r="L77" s="432"/>
      <c r="M77" s="433"/>
      <c r="N77" s="484" t="e">
        <f t="shared" si="5"/>
        <v>#DIV/0!</v>
      </c>
      <c r="O77" s="931"/>
      <c r="P77" s="434"/>
      <c r="Q77" s="484" t="e">
        <f t="shared" si="6"/>
        <v>#DIV/0!</v>
      </c>
      <c r="R77" s="959"/>
      <c r="S77" s="435"/>
      <c r="T77" s="484" t="e">
        <f t="shared" si="7"/>
        <v>#DIV/0!</v>
      </c>
      <c r="U77" s="986"/>
      <c r="V77" s="436"/>
      <c r="W77" s="484" t="e">
        <f t="shared" si="8"/>
        <v>#DIV/0!</v>
      </c>
      <c r="X77" s="1013"/>
      <c r="Y77" s="437">
        <f t="shared" si="14"/>
        <v>0</v>
      </c>
      <c r="Z77" s="484" t="e">
        <f t="shared" si="9"/>
        <v>#DIV/0!</v>
      </c>
      <c r="AA77" s="1028">
        <f t="shared" si="18"/>
        <v>0</v>
      </c>
    </row>
    <row r="78" spans="1:27" ht="15">
      <c r="A78" s="266" t="s">
        <v>362</v>
      </c>
      <c r="B78" s="247" t="s">
        <v>363</v>
      </c>
      <c r="C78" s="429"/>
      <c r="D78" s="484" t="e">
        <f t="shared" si="2"/>
        <v>#DIV/0!</v>
      </c>
      <c r="E78" s="860"/>
      <c r="F78" s="430">
        <v>0</v>
      </c>
      <c r="G78" s="484" t="e">
        <f t="shared" si="3"/>
        <v>#DIV/0!</v>
      </c>
      <c r="H78" s="893">
        <v>0</v>
      </c>
      <c r="I78" s="431"/>
      <c r="J78" s="484" t="e">
        <f t="shared" si="4"/>
        <v>#DIV/0!</v>
      </c>
      <c r="K78" s="913"/>
      <c r="L78" s="432"/>
      <c r="M78" s="433"/>
      <c r="N78" s="484" t="e">
        <f t="shared" si="5"/>
        <v>#DIV/0!</v>
      </c>
      <c r="O78" s="931"/>
      <c r="P78" s="434">
        <v>0</v>
      </c>
      <c r="Q78" s="484" t="e">
        <f t="shared" si="6"/>
        <v>#DIV/0!</v>
      </c>
      <c r="R78" s="959">
        <v>0</v>
      </c>
      <c r="S78" s="435">
        <v>0</v>
      </c>
      <c r="T78" s="484" t="e">
        <f t="shared" si="7"/>
        <v>#DIV/0!</v>
      </c>
      <c r="U78" s="986">
        <v>0</v>
      </c>
      <c r="V78" s="436">
        <v>0</v>
      </c>
      <c r="W78" s="484" t="e">
        <f t="shared" si="8"/>
        <v>#DIV/0!</v>
      </c>
      <c r="X78" s="1013">
        <v>0</v>
      </c>
      <c r="Y78" s="437">
        <f t="shared" si="14"/>
        <v>0</v>
      </c>
      <c r="Z78" s="484" t="e">
        <f t="shared" si="9"/>
        <v>#DIV/0!</v>
      </c>
      <c r="AA78" s="1028">
        <f t="shared" si="18"/>
        <v>0</v>
      </c>
    </row>
    <row r="79" spans="1:27" ht="15">
      <c r="A79" s="260" t="s">
        <v>364</v>
      </c>
      <c r="B79" s="249" t="s">
        <v>321</v>
      </c>
      <c r="C79" s="408"/>
      <c r="D79" s="484" t="e">
        <f t="shared" si="2"/>
        <v>#DIV/0!</v>
      </c>
      <c r="E79" s="857"/>
      <c r="F79" s="409">
        <v>0</v>
      </c>
      <c r="G79" s="484" t="e">
        <f t="shared" si="3"/>
        <v>#DIV/0!</v>
      </c>
      <c r="H79" s="890">
        <v>0</v>
      </c>
      <c r="I79" s="410"/>
      <c r="J79" s="484" t="e">
        <f t="shared" si="4"/>
        <v>#DIV/0!</v>
      </c>
      <c r="K79" s="912"/>
      <c r="L79" s="411"/>
      <c r="M79" s="438"/>
      <c r="N79" s="484" t="e">
        <f t="shared" si="5"/>
        <v>#DIV/0!</v>
      </c>
      <c r="O79" s="932"/>
      <c r="P79" s="413"/>
      <c r="Q79" s="484" t="e">
        <f t="shared" si="6"/>
        <v>#DIV/0!</v>
      </c>
      <c r="R79" s="956"/>
      <c r="S79" s="414"/>
      <c r="T79" s="484" t="e">
        <f t="shared" si="7"/>
        <v>#DIV/0!</v>
      </c>
      <c r="U79" s="983"/>
      <c r="V79" s="415"/>
      <c r="W79" s="484" t="e">
        <f t="shared" si="8"/>
        <v>#DIV/0!</v>
      </c>
      <c r="X79" s="1010"/>
      <c r="Y79" s="439">
        <f t="shared" si="14"/>
        <v>0</v>
      </c>
      <c r="Z79" s="484" t="e">
        <f t="shared" si="9"/>
        <v>#DIV/0!</v>
      </c>
      <c r="AA79" s="1028">
        <f t="shared" si="18"/>
        <v>0</v>
      </c>
    </row>
    <row r="80" spans="1:27" ht="15">
      <c r="A80" s="258" t="s">
        <v>365</v>
      </c>
      <c r="B80" s="249" t="s">
        <v>366</v>
      </c>
      <c r="C80" s="399">
        <v>0</v>
      </c>
      <c r="D80" s="484" t="e">
        <f t="shared" si="2"/>
        <v>#DIV/0!</v>
      </c>
      <c r="E80" s="856">
        <v>0</v>
      </c>
      <c r="F80" s="400">
        <v>0</v>
      </c>
      <c r="G80" s="484" t="e">
        <f t="shared" si="3"/>
        <v>#DIV/0!</v>
      </c>
      <c r="H80" s="889">
        <v>0</v>
      </c>
      <c r="I80" s="401"/>
      <c r="J80" s="484" t="e">
        <f t="shared" si="4"/>
        <v>#DIV/0!</v>
      </c>
      <c r="K80" s="911"/>
      <c r="L80" s="402"/>
      <c r="M80" s="403"/>
      <c r="N80" s="484" t="e">
        <f t="shared" si="5"/>
        <v>#DIV/0!</v>
      </c>
      <c r="O80" s="927"/>
      <c r="P80" s="404"/>
      <c r="Q80" s="484" t="e">
        <f t="shared" si="6"/>
        <v>#DIV/0!</v>
      </c>
      <c r="R80" s="955"/>
      <c r="S80" s="405"/>
      <c r="T80" s="484" t="e">
        <f t="shared" si="7"/>
        <v>#DIV/0!</v>
      </c>
      <c r="U80" s="982"/>
      <c r="V80" s="406"/>
      <c r="W80" s="484" t="e">
        <f t="shared" si="8"/>
        <v>#DIV/0!</v>
      </c>
      <c r="X80" s="1009"/>
      <c r="Y80" s="407">
        <f t="shared" si="14"/>
        <v>0</v>
      </c>
      <c r="Z80" s="484" t="e">
        <f t="shared" si="9"/>
        <v>#DIV/0!</v>
      </c>
      <c r="AA80" s="1028">
        <f t="shared" si="18"/>
        <v>0</v>
      </c>
    </row>
    <row r="81" spans="1:27" ht="15">
      <c r="A81" s="266" t="s">
        <v>367</v>
      </c>
      <c r="B81" s="253" t="s">
        <v>368</v>
      </c>
      <c r="C81" s="429">
        <v>0</v>
      </c>
      <c r="D81" s="484" t="e">
        <f t="shared" si="2"/>
        <v>#DIV/0!</v>
      </c>
      <c r="E81" s="860">
        <v>0</v>
      </c>
      <c r="F81" s="430">
        <v>203000</v>
      </c>
      <c r="G81" s="484">
        <f t="shared" si="3"/>
        <v>104.43349753694582</v>
      </c>
      <c r="H81" s="893">
        <v>212000</v>
      </c>
      <c r="I81" s="431"/>
      <c r="J81" s="484" t="e">
        <f t="shared" si="4"/>
        <v>#DIV/0!</v>
      </c>
      <c r="K81" s="913"/>
      <c r="L81" s="432"/>
      <c r="M81" s="433"/>
      <c r="N81" s="484" t="e">
        <f t="shared" si="5"/>
        <v>#DIV/0!</v>
      </c>
      <c r="O81" s="931"/>
      <c r="P81" s="434"/>
      <c r="Q81" s="484" t="e">
        <f t="shared" si="6"/>
        <v>#DIV/0!</v>
      </c>
      <c r="R81" s="959"/>
      <c r="S81" s="435"/>
      <c r="T81" s="484" t="e">
        <f t="shared" si="7"/>
        <v>#DIV/0!</v>
      </c>
      <c r="U81" s="986"/>
      <c r="V81" s="436"/>
      <c r="W81" s="484" t="e">
        <f t="shared" si="8"/>
        <v>#DIV/0!</v>
      </c>
      <c r="X81" s="1013"/>
      <c r="Y81" s="437">
        <f aca="true" t="shared" si="19" ref="Y81:Y90">C81+F81+I81+L81+M81+P81+S81+V81</f>
        <v>203000</v>
      </c>
      <c r="Z81" s="484">
        <f t="shared" si="9"/>
        <v>104.43349753694582</v>
      </c>
      <c r="AA81" s="1028">
        <f t="shared" si="18"/>
        <v>212000</v>
      </c>
    </row>
    <row r="82" spans="1:27" ht="15">
      <c r="A82" s="266" t="s">
        <v>369</v>
      </c>
      <c r="B82" s="249" t="s">
        <v>370</v>
      </c>
      <c r="C82" s="429"/>
      <c r="D82" s="484" t="e">
        <f aca="true" t="shared" si="20" ref="D82:D90">(E82/C82)*100</f>
        <v>#DIV/0!</v>
      </c>
      <c r="E82" s="860"/>
      <c r="F82" s="430">
        <v>3750</v>
      </c>
      <c r="G82" s="484">
        <f aca="true" t="shared" si="21" ref="G82:G90">(H82/F82)*100</f>
        <v>100</v>
      </c>
      <c r="H82" s="893">
        <v>3750</v>
      </c>
      <c r="I82" s="431"/>
      <c r="J82" s="484" t="e">
        <f aca="true" t="shared" si="22" ref="J82:J90">(K82/I82)*100</f>
        <v>#DIV/0!</v>
      </c>
      <c r="K82" s="913"/>
      <c r="L82" s="432"/>
      <c r="M82" s="433"/>
      <c r="N82" s="484" t="e">
        <f aca="true" t="shared" si="23" ref="N82:N90">(O82/M82)*100</f>
        <v>#DIV/0!</v>
      </c>
      <c r="O82" s="931"/>
      <c r="P82" s="434">
        <v>0</v>
      </c>
      <c r="Q82" s="484" t="e">
        <f aca="true" t="shared" si="24" ref="Q82:Q90">(R82/P82)*100</f>
        <v>#DIV/0!</v>
      </c>
      <c r="R82" s="959">
        <v>0</v>
      </c>
      <c r="S82" s="435">
        <v>0</v>
      </c>
      <c r="T82" s="484" t="e">
        <f aca="true" t="shared" si="25" ref="T82:T90">(U82/S82)*100</f>
        <v>#DIV/0!</v>
      </c>
      <c r="U82" s="986">
        <v>0</v>
      </c>
      <c r="V82" s="436">
        <v>0</v>
      </c>
      <c r="W82" s="484" t="e">
        <f aca="true" t="shared" si="26" ref="W82:W90">(X82/V82)*100</f>
        <v>#DIV/0!</v>
      </c>
      <c r="X82" s="1013">
        <v>0</v>
      </c>
      <c r="Y82" s="437">
        <f t="shared" si="19"/>
        <v>3750</v>
      </c>
      <c r="Z82" s="484">
        <f aca="true" t="shared" si="27" ref="Z82:Z90">(AA82/Y82)*100</f>
        <v>100</v>
      </c>
      <c r="AA82" s="1028">
        <f t="shared" si="18"/>
        <v>3750</v>
      </c>
    </row>
    <row r="83" spans="1:27" ht="15">
      <c r="A83" s="266" t="s">
        <v>371</v>
      </c>
      <c r="B83" s="254" t="s">
        <v>372</v>
      </c>
      <c r="C83" s="429"/>
      <c r="D83" s="484" t="e">
        <f t="shared" si="20"/>
        <v>#DIV/0!</v>
      </c>
      <c r="E83" s="860"/>
      <c r="F83" s="430"/>
      <c r="G83" s="484" t="e">
        <f t="shared" si="21"/>
        <v>#DIV/0!</v>
      </c>
      <c r="H83" s="893"/>
      <c r="I83" s="431"/>
      <c r="J83" s="484" t="e">
        <f t="shared" si="22"/>
        <v>#DIV/0!</v>
      </c>
      <c r="K83" s="913"/>
      <c r="L83" s="432"/>
      <c r="M83" s="433"/>
      <c r="N83" s="484" t="e">
        <f t="shared" si="23"/>
        <v>#DIV/0!</v>
      </c>
      <c r="O83" s="931"/>
      <c r="P83" s="434">
        <v>0</v>
      </c>
      <c r="Q83" s="484" t="e">
        <f t="shared" si="24"/>
        <v>#DIV/0!</v>
      </c>
      <c r="R83" s="959">
        <v>0</v>
      </c>
      <c r="S83" s="435">
        <v>0</v>
      </c>
      <c r="T83" s="484" t="e">
        <f t="shared" si="25"/>
        <v>#DIV/0!</v>
      </c>
      <c r="U83" s="986">
        <v>0</v>
      </c>
      <c r="V83" s="436">
        <v>0</v>
      </c>
      <c r="W83" s="484" t="e">
        <f t="shared" si="26"/>
        <v>#DIV/0!</v>
      </c>
      <c r="X83" s="1013">
        <v>0</v>
      </c>
      <c r="Y83" s="437">
        <f t="shared" si="19"/>
        <v>0</v>
      </c>
      <c r="Z83" s="484" t="e">
        <f t="shared" si="27"/>
        <v>#DIV/0!</v>
      </c>
      <c r="AA83" s="1028">
        <f t="shared" si="18"/>
        <v>0</v>
      </c>
    </row>
    <row r="84" spans="1:27" ht="15">
      <c r="A84" s="266" t="s">
        <v>373</v>
      </c>
      <c r="B84" s="249" t="s">
        <v>374</v>
      </c>
      <c r="C84" s="429"/>
      <c r="D84" s="484" t="e">
        <f t="shared" si="20"/>
        <v>#DIV/0!</v>
      </c>
      <c r="E84" s="860"/>
      <c r="F84" s="430"/>
      <c r="G84" s="484" t="e">
        <f t="shared" si="21"/>
        <v>#DIV/0!</v>
      </c>
      <c r="H84" s="893"/>
      <c r="I84" s="431"/>
      <c r="J84" s="484" t="e">
        <f t="shared" si="22"/>
        <v>#DIV/0!</v>
      </c>
      <c r="K84" s="913"/>
      <c r="L84" s="432"/>
      <c r="M84" s="433"/>
      <c r="N84" s="484" t="e">
        <f t="shared" si="23"/>
        <v>#DIV/0!</v>
      </c>
      <c r="O84" s="931"/>
      <c r="P84" s="434">
        <v>0</v>
      </c>
      <c r="Q84" s="484" t="e">
        <f t="shared" si="24"/>
        <v>#DIV/0!</v>
      </c>
      <c r="R84" s="959">
        <v>0</v>
      </c>
      <c r="S84" s="435">
        <v>0</v>
      </c>
      <c r="T84" s="484" t="e">
        <f t="shared" si="25"/>
        <v>#DIV/0!</v>
      </c>
      <c r="U84" s="986">
        <v>0</v>
      </c>
      <c r="V84" s="436">
        <v>0</v>
      </c>
      <c r="W84" s="484" t="e">
        <f t="shared" si="26"/>
        <v>#DIV/0!</v>
      </c>
      <c r="X84" s="1013">
        <v>0</v>
      </c>
      <c r="Y84" s="437">
        <f t="shared" si="19"/>
        <v>0</v>
      </c>
      <c r="Z84" s="484" t="e">
        <f t="shared" si="27"/>
        <v>#DIV/0!</v>
      </c>
      <c r="AA84" s="1028">
        <f t="shared" si="18"/>
        <v>0</v>
      </c>
    </row>
    <row r="85" spans="1:27" ht="15">
      <c r="A85" s="266" t="s">
        <v>375</v>
      </c>
      <c r="B85" s="249" t="s">
        <v>376</v>
      </c>
      <c r="C85" s="429"/>
      <c r="D85" s="484" t="e">
        <f t="shared" si="20"/>
        <v>#DIV/0!</v>
      </c>
      <c r="E85" s="860"/>
      <c r="F85" s="430"/>
      <c r="G85" s="484" t="e">
        <f t="shared" si="21"/>
        <v>#DIV/0!</v>
      </c>
      <c r="H85" s="893"/>
      <c r="I85" s="431"/>
      <c r="J85" s="484" t="e">
        <f t="shared" si="22"/>
        <v>#DIV/0!</v>
      </c>
      <c r="K85" s="913"/>
      <c r="L85" s="432"/>
      <c r="M85" s="433"/>
      <c r="N85" s="484" t="e">
        <f t="shared" si="23"/>
        <v>#DIV/0!</v>
      </c>
      <c r="O85" s="931"/>
      <c r="P85" s="434">
        <v>0</v>
      </c>
      <c r="Q85" s="484" t="e">
        <f t="shared" si="24"/>
        <v>#DIV/0!</v>
      </c>
      <c r="R85" s="959">
        <v>0</v>
      </c>
      <c r="S85" s="435">
        <v>0</v>
      </c>
      <c r="T85" s="484" t="e">
        <f t="shared" si="25"/>
        <v>#DIV/0!</v>
      </c>
      <c r="U85" s="986">
        <v>0</v>
      </c>
      <c r="V85" s="436">
        <v>0</v>
      </c>
      <c r="W85" s="484" t="e">
        <f t="shared" si="26"/>
        <v>#DIV/0!</v>
      </c>
      <c r="X85" s="1013">
        <v>0</v>
      </c>
      <c r="Y85" s="437">
        <f t="shared" si="19"/>
        <v>0</v>
      </c>
      <c r="Z85" s="484" t="e">
        <f t="shared" si="27"/>
        <v>#DIV/0!</v>
      </c>
      <c r="AA85" s="1028">
        <f t="shared" si="18"/>
        <v>0</v>
      </c>
    </row>
    <row r="86" spans="1:27" ht="15">
      <c r="A86" s="270" t="s">
        <v>377</v>
      </c>
      <c r="B86" s="249" t="s">
        <v>378</v>
      </c>
      <c r="C86" s="448">
        <v>0</v>
      </c>
      <c r="D86" s="484" t="e">
        <f t="shared" si="20"/>
        <v>#DIV/0!</v>
      </c>
      <c r="E86" s="862">
        <v>0</v>
      </c>
      <c r="F86" s="449">
        <v>0</v>
      </c>
      <c r="G86" s="484" t="e">
        <f t="shared" si="21"/>
        <v>#DIV/0!</v>
      </c>
      <c r="H86" s="895">
        <v>0</v>
      </c>
      <c r="I86" s="450"/>
      <c r="J86" s="484" t="e">
        <f t="shared" si="22"/>
        <v>#DIV/0!</v>
      </c>
      <c r="K86" s="914"/>
      <c r="L86" s="451"/>
      <c r="M86" s="452"/>
      <c r="N86" s="484" t="e">
        <f t="shared" si="23"/>
        <v>#DIV/0!</v>
      </c>
      <c r="O86" s="933"/>
      <c r="P86" s="453"/>
      <c r="Q86" s="484" t="e">
        <f t="shared" si="24"/>
        <v>#DIV/0!</v>
      </c>
      <c r="R86" s="961"/>
      <c r="S86" s="454"/>
      <c r="T86" s="484" t="e">
        <f t="shared" si="25"/>
        <v>#DIV/0!</v>
      </c>
      <c r="U86" s="988"/>
      <c r="V86" s="455"/>
      <c r="W86" s="484" t="e">
        <f t="shared" si="26"/>
        <v>#DIV/0!</v>
      </c>
      <c r="X86" s="1015"/>
      <c r="Y86" s="335">
        <f t="shared" si="19"/>
        <v>0</v>
      </c>
      <c r="Z86" s="484" t="e">
        <f t="shared" si="27"/>
        <v>#DIV/0!</v>
      </c>
      <c r="AA86" s="1028">
        <f t="shared" si="18"/>
        <v>0</v>
      </c>
    </row>
    <row r="87" spans="1:27" ht="15">
      <c r="A87" s="262" t="s">
        <v>379</v>
      </c>
      <c r="B87" s="263" t="s">
        <v>380</v>
      </c>
      <c r="C87" s="307">
        <f>C89</f>
        <v>3000</v>
      </c>
      <c r="D87" s="482">
        <f t="shared" si="20"/>
        <v>72.16666666666667</v>
      </c>
      <c r="E87" s="858">
        <f>E89</f>
        <v>2165</v>
      </c>
      <c r="F87" s="417">
        <f>F89</f>
        <v>0</v>
      </c>
      <c r="G87" s="482" t="e">
        <f t="shared" si="21"/>
        <v>#DIV/0!</v>
      </c>
      <c r="H87" s="891">
        <f>H89</f>
        <v>0</v>
      </c>
      <c r="I87" s="303">
        <f>I89</f>
        <v>0</v>
      </c>
      <c r="J87" s="482" t="e">
        <f t="shared" si="22"/>
        <v>#DIV/0!</v>
      </c>
      <c r="K87" s="845">
        <f>K89</f>
        <v>0</v>
      </c>
      <c r="L87" s="418">
        <f>L89</f>
        <v>0</v>
      </c>
      <c r="M87" s="419">
        <f>M89</f>
        <v>1000</v>
      </c>
      <c r="N87" s="482">
        <f t="shared" si="23"/>
        <v>0</v>
      </c>
      <c r="O87" s="929">
        <f>O89</f>
        <v>0</v>
      </c>
      <c r="P87" s="420">
        <f>P89</f>
        <v>0</v>
      </c>
      <c r="Q87" s="482" t="e">
        <f t="shared" si="24"/>
        <v>#DIV/0!</v>
      </c>
      <c r="R87" s="957">
        <f>R89</f>
        <v>0</v>
      </c>
      <c r="S87" s="421">
        <f>S89</f>
        <v>17300</v>
      </c>
      <c r="T87" s="482">
        <f t="shared" si="25"/>
        <v>100</v>
      </c>
      <c r="U87" s="984">
        <f>U89</f>
        <v>17300</v>
      </c>
      <c r="V87" s="422">
        <f>V89</f>
        <v>5000</v>
      </c>
      <c r="W87" s="482">
        <f t="shared" si="26"/>
        <v>100</v>
      </c>
      <c r="X87" s="1011">
        <f>X89</f>
        <v>5000</v>
      </c>
      <c r="Y87" s="310">
        <f t="shared" si="19"/>
        <v>26300</v>
      </c>
      <c r="Z87" s="482">
        <f t="shared" si="27"/>
        <v>93.02281368821292</v>
      </c>
      <c r="AA87" s="1026">
        <f>E87+H87+K87+O87+R87+U87+X87</f>
        <v>24465</v>
      </c>
    </row>
    <row r="88" spans="1:27" ht="15">
      <c r="A88" s="264" t="s">
        <v>381</v>
      </c>
      <c r="B88" s="265" t="s">
        <v>382</v>
      </c>
      <c r="C88" s="315">
        <f aca="true" t="shared" si="28" ref="C88:X88">SUM(C89:C89)</f>
        <v>3000</v>
      </c>
      <c r="D88" s="483">
        <f t="shared" si="20"/>
        <v>72.16666666666667</v>
      </c>
      <c r="E88" s="855">
        <f t="shared" si="28"/>
        <v>2165</v>
      </c>
      <c r="F88" s="393">
        <f t="shared" si="28"/>
        <v>0</v>
      </c>
      <c r="G88" s="483" t="e">
        <f t="shared" si="21"/>
        <v>#DIV/0!</v>
      </c>
      <c r="H88" s="888">
        <f t="shared" si="28"/>
        <v>0</v>
      </c>
      <c r="I88" s="311">
        <f t="shared" si="28"/>
        <v>0</v>
      </c>
      <c r="J88" s="483" t="e">
        <f t="shared" si="22"/>
        <v>#DIV/0!</v>
      </c>
      <c r="K88" s="846">
        <f t="shared" si="28"/>
        <v>0</v>
      </c>
      <c r="L88" s="394">
        <f t="shared" si="28"/>
        <v>0</v>
      </c>
      <c r="M88" s="395">
        <f t="shared" si="28"/>
        <v>1000</v>
      </c>
      <c r="N88" s="483">
        <f t="shared" si="23"/>
        <v>0</v>
      </c>
      <c r="O88" s="926">
        <f t="shared" si="28"/>
        <v>0</v>
      </c>
      <c r="P88" s="396">
        <f t="shared" si="28"/>
        <v>0</v>
      </c>
      <c r="Q88" s="483" t="e">
        <f t="shared" si="24"/>
        <v>#DIV/0!</v>
      </c>
      <c r="R88" s="954">
        <f t="shared" si="28"/>
        <v>0</v>
      </c>
      <c r="S88" s="397">
        <f t="shared" si="28"/>
        <v>17300</v>
      </c>
      <c r="T88" s="483">
        <f t="shared" si="25"/>
        <v>100</v>
      </c>
      <c r="U88" s="981">
        <f t="shared" si="28"/>
        <v>17300</v>
      </c>
      <c r="V88" s="398">
        <f t="shared" si="28"/>
        <v>5000</v>
      </c>
      <c r="W88" s="483">
        <f t="shared" si="26"/>
        <v>100</v>
      </c>
      <c r="X88" s="1008">
        <f t="shared" si="28"/>
        <v>5000</v>
      </c>
      <c r="Y88" s="318">
        <f t="shared" si="19"/>
        <v>26300</v>
      </c>
      <c r="Z88" s="483">
        <f t="shared" si="27"/>
        <v>93.02281368821292</v>
      </c>
      <c r="AA88" s="1027">
        <f>E88+H88+K88+O88+R88+U88+X88</f>
        <v>24465</v>
      </c>
    </row>
    <row r="89" spans="1:27" ht="15.75" thickBot="1">
      <c r="A89" s="271" t="s">
        <v>383</v>
      </c>
      <c r="B89" s="272" t="s">
        <v>384</v>
      </c>
      <c r="C89" s="456">
        <v>3000</v>
      </c>
      <c r="D89" s="484">
        <f t="shared" si="20"/>
        <v>72.16666666666667</v>
      </c>
      <c r="E89" s="863">
        <v>2165</v>
      </c>
      <c r="F89" s="400">
        <v>0</v>
      </c>
      <c r="G89" s="484" t="e">
        <f t="shared" si="21"/>
        <v>#DIV/0!</v>
      </c>
      <c r="H89" s="889">
        <v>0</v>
      </c>
      <c r="I89" s="457"/>
      <c r="J89" s="484" t="e">
        <f t="shared" si="22"/>
        <v>#DIV/0!</v>
      </c>
      <c r="K89" s="915"/>
      <c r="L89" s="458"/>
      <c r="M89" s="403">
        <v>1000</v>
      </c>
      <c r="N89" s="484">
        <f t="shared" si="23"/>
        <v>0</v>
      </c>
      <c r="O89" s="927"/>
      <c r="P89" s="459">
        <v>0</v>
      </c>
      <c r="Q89" s="484" t="e">
        <f t="shared" si="24"/>
        <v>#DIV/0!</v>
      </c>
      <c r="R89" s="962">
        <v>0</v>
      </c>
      <c r="S89" s="460">
        <v>17300</v>
      </c>
      <c r="T89" s="484">
        <f t="shared" si="25"/>
        <v>100</v>
      </c>
      <c r="U89" s="989">
        <v>17300</v>
      </c>
      <c r="V89" s="406">
        <v>5000</v>
      </c>
      <c r="W89" s="484">
        <f t="shared" si="26"/>
        <v>100</v>
      </c>
      <c r="X89" s="1009">
        <v>5000</v>
      </c>
      <c r="Y89" s="407">
        <f t="shared" si="19"/>
        <v>26300</v>
      </c>
      <c r="Z89" s="484">
        <f t="shared" si="27"/>
        <v>93.02281368821292</v>
      </c>
      <c r="AA89" s="1028">
        <f>E89+H89+K89+O89+R89+U89+X89</f>
        <v>24465</v>
      </c>
    </row>
    <row r="90" spans="1:27" ht="15.75" thickBot="1">
      <c r="A90" s="273" t="s">
        <v>385</v>
      </c>
      <c r="B90" s="274" t="s">
        <v>274</v>
      </c>
      <c r="C90" s="461">
        <f>C43+C47+C61+C66+C88+C59+C18+C40+C20</f>
        <v>10062944</v>
      </c>
      <c r="D90" s="485">
        <f t="shared" si="20"/>
        <v>102.83670424877648</v>
      </c>
      <c r="E90" s="864">
        <f>E43+E47+E61+E66+E88+E59+E18+E40+E20</f>
        <v>10348399.959999999</v>
      </c>
      <c r="F90" s="462">
        <f>F43+F47+F61+F66+F88+F59+F18+F40+F20</f>
        <v>587113</v>
      </c>
      <c r="G90" s="485">
        <f t="shared" si="21"/>
        <v>103.2022472675618</v>
      </c>
      <c r="H90" s="896">
        <f>H43+H47+H61+H66+H88+H59+H18+H40+H20</f>
        <v>605913.81</v>
      </c>
      <c r="I90" s="461">
        <f>I43+I47+I61+I66+I88+I59+I18+I40+I20</f>
        <v>499320</v>
      </c>
      <c r="J90" s="485">
        <f t="shared" si="22"/>
        <v>106.57894736842107</v>
      </c>
      <c r="K90" s="864">
        <f>K43+K47+K61+K66+K88+K59+K18+K40+K20</f>
        <v>532170</v>
      </c>
      <c r="L90" s="463">
        <f>L43+L47+L61+L66+L88+L59+L18+L40+L20</f>
        <v>0</v>
      </c>
      <c r="M90" s="461">
        <f>M43+M47+M61+M66+M88+M59+M18+M40+M20</f>
        <v>4000</v>
      </c>
      <c r="N90" s="485">
        <f t="shared" si="23"/>
        <v>81.525</v>
      </c>
      <c r="O90" s="864">
        <f>O43+O47+O61+O66+O88+O59+O18+O40+O20</f>
        <v>3261</v>
      </c>
      <c r="P90" s="463">
        <f>P43+P47+P61+P66+P88+P59+P18+P40+P20</f>
        <v>20000</v>
      </c>
      <c r="Q90" s="485">
        <f t="shared" si="24"/>
        <v>232.6</v>
      </c>
      <c r="R90" s="963">
        <f>R43+R47+R61+R66+R88+R59+R18+R40+R20</f>
        <v>46520</v>
      </c>
      <c r="S90" s="464">
        <f>S43+S47+S61+S66+S88+S59+S18+S40+S20</f>
        <v>49990</v>
      </c>
      <c r="T90" s="485">
        <f t="shared" si="25"/>
        <v>100</v>
      </c>
      <c r="U90" s="990">
        <f>U43+U47+U61+U66+U88+U59+U18+U40+U20</f>
        <v>49990</v>
      </c>
      <c r="V90" s="465">
        <f>V43+V47+V61+V66+V88+V59+V18+V40+V20</f>
        <v>29314.5</v>
      </c>
      <c r="W90" s="485">
        <f t="shared" si="26"/>
        <v>198.5365604052602</v>
      </c>
      <c r="X90" s="1016">
        <f>X43+X47+X61+X66+X88+X59+X18+X40+X20</f>
        <v>58200</v>
      </c>
      <c r="Y90" s="466">
        <f t="shared" si="19"/>
        <v>11252681.5</v>
      </c>
      <c r="Z90" s="485">
        <f t="shared" si="27"/>
        <v>103.48159920815318</v>
      </c>
      <c r="AA90" s="1027">
        <f>E90+H90+K90+O90+R90+U90+X90</f>
        <v>11644454.77</v>
      </c>
    </row>
    <row r="91" spans="5:8" ht="15.75" thickBot="1">
      <c r="E91" s="865" t="s">
        <v>439</v>
      </c>
      <c r="H91" s="865" t="s">
        <v>439</v>
      </c>
    </row>
    <row r="92" spans="2:27" ht="15">
      <c r="B92" s="275"/>
      <c r="C92" s="276" t="s">
        <v>435</v>
      </c>
      <c r="D92" s="487"/>
      <c r="E92" s="866" t="s">
        <v>435</v>
      </c>
      <c r="F92" s="276" t="s">
        <v>434</v>
      </c>
      <c r="G92" s="487"/>
      <c r="H92" s="866" t="s">
        <v>436</v>
      </c>
      <c r="I92" s="1197"/>
      <c r="J92" s="1197"/>
      <c r="K92" s="1197"/>
      <c r="L92" s="1197"/>
      <c r="M92" s="1197"/>
      <c r="N92" s="501"/>
      <c r="O92" s="934"/>
      <c r="P92" s="1198" t="s">
        <v>386</v>
      </c>
      <c r="Q92" s="1199"/>
      <c r="R92" s="1199"/>
      <c r="S92" s="1199"/>
      <c r="T92" s="1199"/>
      <c r="U92" s="1199"/>
      <c r="V92" s="1200"/>
      <c r="W92" s="520"/>
      <c r="X92" s="1018"/>
      <c r="Y92" s="1186" t="s">
        <v>387</v>
      </c>
      <c r="Z92" s="529"/>
      <c r="AA92" s="1175" t="s">
        <v>387</v>
      </c>
    </row>
    <row r="93" spans="2:27" ht="15">
      <c r="B93" s="277" t="s">
        <v>277</v>
      </c>
      <c r="C93" s="278">
        <f>C90+F90+I90+L90+M90+P90+S90+V90</f>
        <v>11252681.5</v>
      </c>
      <c r="D93" s="487"/>
      <c r="E93" s="279">
        <f>E90+H90+K90+O90+R90+U90+X90</f>
        <v>11644454.77</v>
      </c>
      <c r="F93" s="1036">
        <f>Y43+Y47+Y61+Y66+Y88+Y18+Y40+Y20+Y59</f>
        <v>11252681.5</v>
      </c>
      <c r="G93" s="495"/>
      <c r="H93" s="474">
        <f>AA43+AA47+AA61+AA66+AA88+AA18+AA40+AA20+AA59</f>
        <v>11644454.77</v>
      </c>
      <c r="I93" s="1197"/>
      <c r="J93" s="1197"/>
      <c r="K93" s="1197"/>
      <c r="L93" s="1197"/>
      <c r="M93" s="1197"/>
      <c r="N93" s="501"/>
      <c r="O93" s="934"/>
      <c r="P93" s="1201"/>
      <c r="Q93" s="1202"/>
      <c r="R93" s="1202"/>
      <c r="S93" s="1202"/>
      <c r="T93" s="1202"/>
      <c r="U93" s="1202"/>
      <c r="V93" s="1203"/>
      <c r="W93" s="501"/>
      <c r="X93" s="934"/>
      <c r="Y93" s="1187"/>
      <c r="Z93" s="529"/>
      <c r="AA93" s="1176"/>
    </row>
    <row r="94" spans="2:27" ht="15">
      <c r="B94" s="292" t="s">
        <v>293</v>
      </c>
      <c r="C94" s="473">
        <f>C21</f>
        <v>8516912</v>
      </c>
      <c r="D94" s="488"/>
      <c r="E94" s="867">
        <f>E21</f>
        <v>8877069.7</v>
      </c>
      <c r="F94" s="279"/>
      <c r="G94" s="495"/>
      <c r="H94" s="279"/>
      <c r="I94" s="280"/>
      <c r="J94" s="280"/>
      <c r="K94" s="865" t="s">
        <v>439</v>
      </c>
      <c r="L94" s="280"/>
      <c r="M94" s="280"/>
      <c r="N94" s="499"/>
      <c r="O94" s="935"/>
      <c r="P94" s="1215" t="s">
        <v>388</v>
      </c>
      <c r="Q94" s="1216"/>
      <c r="R94" s="1216"/>
      <c r="S94" s="1216"/>
      <c r="T94" s="1216"/>
      <c r="U94" s="1216"/>
      <c r="V94" s="1217"/>
      <c r="W94" s="521"/>
      <c r="X94" s="1019"/>
      <c r="Y94" s="467">
        <f>F90-F41</f>
        <v>337113</v>
      </c>
      <c r="Z94" s="484">
        <f aca="true" t="shared" si="29" ref="Z94:Z101">(AA94/Y94)*100</f>
        <v>100.65133649547779</v>
      </c>
      <c r="AA94" s="1030">
        <f>H90-H41</f>
        <v>339308.74000000005</v>
      </c>
    </row>
    <row r="95" spans="2:27" ht="15">
      <c r="B95" s="293" t="s">
        <v>292</v>
      </c>
      <c r="C95" s="530">
        <f>C93-C94</f>
        <v>2735769.5</v>
      </c>
      <c r="D95" s="489"/>
      <c r="E95" s="868">
        <f>E93-E94</f>
        <v>2767385.0700000003</v>
      </c>
      <c r="F95" s="99" t="s">
        <v>402</v>
      </c>
      <c r="G95" s="496"/>
      <c r="H95" s="897"/>
      <c r="I95" s="475">
        <f>C95-Y89</f>
        <v>2709469.5</v>
      </c>
      <c r="J95" s="499"/>
      <c r="K95" s="916">
        <f>E95-AA89</f>
        <v>2742920.0700000003</v>
      </c>
      <c r="L95" s="280"/>
      <c r="M95" s="280"/>
      <c r="N95" s="499"/>
      <c r="O95" s="935"/>
      <c r="P95" s="1218" t="s">
        <v>398</v>
      </c>
      <c r="Q95" s="1219"/>
      <c r="R95" s="1219"/>
      <c r="S95" s="1219"/>
      <c r="T95" s="1219"/>
      <c r="U95" s="1219"/>
      <c r="V95" s="1220"/>
      <c r="W95" s="522"/>
      <c r="X95" s="1020"/>
      <c r="Y95" s="468">
        <f>P90+L90+M45</f>
        <v>21000</v>
      </c>
      <c r="Z95" s="484">
        <f t="shared" si="29"/>
        <v>226.28571428571428</v>
      </c>
      <c r="AA95" s="1031">
        <f>R90+O45</f>
        <v>47520</v>
      </c>
    </row>
    <row r="96" spans="2:27" ht="15">
      <c r="B96" s="281" t="s">
        <v>389</v>
      </c>
      <c r="C96" s="1184" t="s">
        <v>390</v>
      </c>
      <c r="D96" s="1185"/>
      <c r="E96" s="869"/>
      <c r="F96" s="531">
        <v>1</v>
      </c>
      <c r="G96" s="497"/>
      <c r="H96" s="898"/>
      <c r="I96" s="1188">
        <v>100</v>
      </c>
      <c r="J96" s="1188"/>
      <c r="K96" s="1188"/>
      <c r="L96" s="1188"/>
      <c r="M96" s="1188"/>
      <c r="N96" s="499"/>
      <c r="O96" s="935"/>
      <c r="P96" s="1221" t="s">
        <v>395</v>
      </c>
      <c r="Q96" s="1222"/>
      <c r="R96" s="1222"/>
      <c r="S96" s="1222"/>
      <c r="T96" s="1222"/>
      <c r="U96" s="1222"/>
      <c r="V96" s="1223"/>
      <c r="W96" s="523"/>
      <c r="X96" s="1021"/>
      <c r="Y96" s="469">
        <f>S90-S32</f>
        <v>47240</v>
      </c>
      <c r="Z96" s="484">
        <f t="shared" si="29"/>
        <v>80.41913632514817</v>
      </c>
      <c r="AA96" s="1032">
        <f>U90-U32</f>
        <v>37990</v>
      </c>
    </row>
    <row r="97" spans="2:27" ht="15">
      <c r="B97" s="281" t="s">
        <v>33</v>
      </c>
      <c r="C97" s="1184" t="s">
        <v>390</v>
      </c>
      <c r="D97" s="1185"/>
      <c r="E97" s="870"/>
      <c r="F97" s="532">
        <v>1</v>
      </c>
      <c r="G97" s="497"/>
      <c r="H97" s="898"/>
      <c r="I97" s="1188">
        <v>100</v>
      </c>
      <c r="J97" s="1188"/>
      <c r="K97" s="1188"/>
      <c r="L97" s="1188"/>
      <c r="M97" s="1188"/>
      <c r="N97" s="499"/>
      <c r="O97" s="935"/>
      <c r="P97" s="1206" t="s">
        <v>396</v>
      </c>
      <c r="Q97" s="1207"/>
      <c r="R97" s="1207"/>
      <c r="S97" s="1207"/>
      <c r="T97" s="1207"/>
      <c r="U97" s="1207"/>
      <c r="V97" s="1208"/>
      <c r="W97" s="524"/>
      <c r="X97" s="1022"/>
      <c r="Y97" s="470">
        <f>C90+I90+M90+'REB.Plan rashoda i izdataka'!M260+S32-M45</f>
        <v>10818014</v>
      </c>
      <c r="Z97" s="484">
        <f t="shared" si="29"/>
        <v>103.17453859830464</v>
      </c>
      <c r="AA97" s="1033">
        <f>E90+K90+O90+U32-O45+H40</f>
        <v>11161436.03</v>
      </c>
    </row>
    <row r="98" spans="2:27" ht="15">
      <c r="B98" s="281" t="s">
        <v>391</v>
      </c>
      <c r="C98" s="1184" t="s">
        <v>390</v>
      </c>
      <c r="D98" s="1185"/>
      <c r="E98" s="870"/>
      <c r="F98" s="532">
        <v>1</v>
      </c>
      <c r="G98" s="497"/>
      <c r="H98" s="898"/>
      <c r="I98" s="1188">
        <v>100</v>
      </c>
      <c r="J98" s="1188"/>
      <c r="K98" s="1188"/>
      <c r="L98" s="1188"/>
      <c r="M98" s="1188"/>
      <c r="N98" s="499"/>
      <c r="O98" s="935"/>
      <c r="P98" s="1209" t="s">
        <v>397</v>
      </c>
      <c r="Q98" s="1210"/>
      <c r="R98" s="1210"/>
      <c r="S98" s="1210"/>
      <c r="T98" s="1210"/>
      <c r="U98" s="1210"/>
      <c r="V98" s="1211"/>
      <c r="W98" s="525"/>
      <c r="X98" s="1023"/>
      <c r="Y98" s="471">
        <f>V90</f>
        <v>29314.5</v>
      </c>
      <c r="Z98" s="484">
        <f t="shared" si="29"/>
        <v>198.5365604052602</v>
      </c>
      <c r="AA98" s="1034">
        <f>X90</f>
        <v>58200</v>
      </c>
    </row>
    <row r="99" spans="9:27" ht="15">
      <c r="I99" s="1212"/>
      <c r="J99" s="1212"/>
      <c r="K99" s="1212"/>
      <c r="L99" s="1212"/>
      <c r="M99" s="1212"/>
      <c r="N99" s="502"/>
      <c r="O99" s="936"/>
      <c r="P99" s="1177" t="s">
        <v>392</v>
      </c>
      <c r="Q99" s="1178"/>
      <c r="R99" s="1178"/>
      <c r="S99" s="1178"/>
      <c r="T99" s="1178"/>
      <c r="U99" s="1178"/>
      <c r="V99" s="1178"/>
      <c r="W99" s="1179"/>
      <c r="X99" s="1180"/>
      <c r="Y99" s="467"/>
      <c r="Z99" s="484" t="e">
        <f t="shared" si="29"/>
        <v>#DIV/0!</v>
      </c>
      <c r="AA99" s="1030"/>
    </row>
    <row r="100" spans="9:27" ht="15">
      <c r="I100" s="1188"/>
      <c r="J100" s="1188"/>
      <c r="K100" s="1188"/>
      <c r="L100" s="1188"/>
      <c r="M100" s="1188"/>
      <c r="N100" s="499"/>
      <c r="O100" s="935"/>
      <c r="P100" s="1177" t="s">
        <v>393</v>
      </c>
      <c r="Q100" s="1178"/>
      <c r="R100" s="1178"/>
      <c r="S100" s="1178"/>
      <c r="T100" s="1178"/>
      <c r="U100" s="1178"/>
      <c r="V100" s="1178"/>
      <c r="W100" s="1179"/>
      <c r="X100" s="1180"/>
      <c r="Y100" s="467"/>
      <c r="Z100" s="484" t="e">
        <f t="shared" si="29"/>
        <v>#DIV/0!</v>
      </c>
      <c r="AA100" s="1030"/>
    </row>
    <row r="101" spans="9:27" ht="15.75" thickBot="1">
      <c r="I101" s="284"/>
      <c r="J101" s="500"/>
      <c r="K101" s="917"/>
      <c r="L101" s="289"/>
      <c r="M101" s="296"/>
      <c r="N101" s="503"/>
      <c r="O101" s="937"/>
      <c r="P101" s="1181" t="s">
        <v>394</v>
      </c>
      <c r="Q101" s="1182"/>
      <c r="R101" s="1182"/>
      <c r="S101" s="1182"/>
      <c r="T101" s="1182"/>
      <c r="U101" s="1182"/>
      <c r="V101" s="1182"/>
      <c r="W101" s="1182"/>
      <c r="X101" s="1183"/>
      <c r="Y101" s="472">
        <f>SUM(Y94:Y100)</f>
        <v>11252681.5</v>
      </c>
      <c r="Z101" s="484">
        <f t="shared" si="29"/>
        <v>103.48159920815318</v>
      </c>
      <c r="AA101" s="1035">
        <f>SUM(AA94:AA100)</f>
        <v>11644454.77</v>
      </c>
    </row>
  </sheetData>
  <sheetProtection/>
  <mergeCells count="30">
    <mergeCell ref="P97:V97"/>
    <mergeCell ref="I98:M98"/>
    <mergeCell ref="P98:V98"/>
    <mergeCell ref="I99:M99"/>
    <mergeCell ref="Y14:AA14"/>
    <mergeCell ref="P94:V94"/>
    <mergeCell ref="P95:V95"/>
    <mergeCell ref="I96:M96"/>
    <mergeCell ref="P96:V96"/>
    <mergeCell ref="I97:M97"/>
    <mergeCell ref="A14:B14"/>
    <mergeCell ref="I14:L14"/>
    <mergeCell ref="M14:V14"/>
    <mergeCell ref="I92:M93"/>
    <mergeCell ref="P92:V93"/>
    <mergeCell ref="A2:I2"/>
    <mergeCell ref="A3:I3"/>
    <mergeCell ref="A4:I4"/>
    <mergeCell ref="A7:Y7"/>
    <mergeCell ref="A8:Y8"/>
    <mergeCell ref="A11:Y11"/>
    <mergeCell ref="AA92:AA93"/>
    <mergeCell ref="P99:X99"/>
    <mergeCell ref="P100:X100"/>
    <mergeCell ref="P101:X101"/>
    <mergeCell ref="C96:D96"/>
    <mergeCell ref="C97:D97"/>
    <mergeCell ref="C98:D98"/>
    <mergeCell ref="Y92:Y93"/>
    <mergeCell ref="I100:M100"/>
  </mergeCells>
  <printOptions/>
  <pageMargins left="0.7" right="0.7" top="0.75" bottom="0.75" header="0.3" footer="0.3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8"/>
  <sheetViews>
    <sheetView zoomScale="200" zoomScaleNormal="200" zoomScalePageLayoutView="0" workbookViewId="0" topLeftCell="A72">
      <selection activeCell="AB2" sqref="AB2"/>
    </sheetView>
  </sheetViews>
  <sheetFormatPr defaultColWidth="9.140625" defaultRowHeight="15"/>
  <cols>
    <col min="3" max="3" width="6.00390625" style="177" customWidth="1"/>
    <col min="4" max="4" width="3.28125" style="177" customWidth="1"/>
    <col min="5" max="5" width="6.00390625" style="177" customWidth="1"/>
    <col min="6" max="6" width="4.00390625" style="177" customWidth="1"/>
    <col min="7" max="7" width="3.28125" style="177" customWidth="1"/>
    <col min="8" max="8" width="4.00390625" style="177" customWidth="1"/>
    <col min="9" max="9" width="4.7109375" style="0" customWidth="1"/>
    <col min="10" max="10" width="3.28125" style="0" customWidth="1"/>
    <col min="11" max="11" width="4.7109375" style="0" customWidth="1"/>
    <col min="12" max="12" width="4.7109375" style="177" customWidth="1"/>
    <col min="13" max="13" width="3.28125" style="177" customWidth="1"/>
    <col min="14" max="14" width="4.7109375" style="177" customWidth="1"/>
    <col min="15" max="15" width="4.00390625" style="189" customWidth="1"/>
    <col min="16" max="18" width="3.28125" style="177" customWidth="1"/>
    <col min="19" max="19" width="3.7109375" style="189" customWidth="1"/>
    <col min="20" max="20" width="3.28125" style="189" customWidth="1"/>
    <col min="21" max="21" width="3.8515625" style="189" customWidth="1"/>
    <col min="22" max="22" width="4.00390625" style="195" customWidth="1"/>
    <col min="23" max="23" width="3.28125" style="195" customWidth="1"/>
    <col min="24" max="24" width="4.00390625" style="195" customWidth="1"/>
    <col min="25" max="25" width="3.8515625" style="184" customWidth="1"/>
    <col min="26" max="26" width="3.28125" style="184" customWidth="1"/>
    <col min="27" max="27" width="3.8515625" style="184" customWidth="1"/>
    <col min="28" max="28" width="5.140625" style="0" customWidth="1"/>
    <col min="29" max="29" width="3.421875" style="0" customWidth="1"/>
    <col min="30" max="30" width="5.28125" style="0" customWidth="1"/>
  </cols>
  <sheetData>
    <row r="1" spans="28:29" ht="15">
      <c r="AB1" s="87" t="s">
        <v>475</v>
      </c>
      <c r="AC1" s="88"/>
    </row>
    <row r="2" spans="1:29" ht="15">
      <c r="A2" s="1204" t="s">
        <v>144</v>
      </c>
      <c r="B2" s="1204"/>
      <c r="C2" s="1204"/>
      <c r="D2" s="1204"/>
      <c r="E2" s="1204"/>
      <c r="F2" s="1204"/>
      <c r="G2" s="1204"/>
      <c r="H2" s="1204"/>
      <c r="I2" s="1205"/>
      <c r="J2" s="295"/>
      <c r="K2" s="295"/>
      <c r="L2" s="178"/>
      <c r="M2" s="178"/>
      <c r="N2" s="178"/>
      <c r="O2" s="190"/>
      <c r="P2" s="178"/>
      <c r="Q2" s="178"/>
      <c r="R2" s="178"/>
      <c r="S2" s="190"/>
      <c r="T2" s="190"/>
      <c r="U2" s="190"/>
      <c r="V2" s="196"/>
      <c r="W2" s="196"/>
      <c r="X2" s="196"/>
      <c r="Y2" s="185"/>
      <c r="Z2" s="185"/>
      <c r="AA2" s="185"/>
      <c r="AB2" s="87" t="s">
        <v>145</v>
      </c>
      <c r="AC2" s="88"/>
    </row>
    <row r="3" spans="1:29" ht="15">
      <c r="A3" s="1204" t="s">
        <v>146</v>
      </c>
      <c r="B3" s="1204"/>
      <c r="C3" s="1204"/>
      <c r="D3" s="1204"/>
      <c r="E3" s="1204"/>
      <c r="F3" s="1204"/>
      <c r="G3" s="1204"/>
      <c r="H3" s="1204"/>
      <c r="I3" s="1205"/>
      <c r="J3" s="295"/>
      <c r="K3" s="295"/>
      <c r="L3" s="178"/>
      <c r="M3" s="178"/>
      <c r="N3" s="178"/>
      <c r="O3" s="190"/>
      <c r="P3" s="178"/>
      <c r="Q3" s="178"/>
      <c r="R3" s="178"/>
      <c r="S3" s="190"/>
      <c r="T3" s="190"/>
      <c r="U3" s="190"/>
      <c r="V3" s="196"/>
      <c r="W3" s="196"/>
      <c r="X3" s="196"/>
      <c r="Y3" s="185"/>
      <c r="Z3" s="185"/>
      <c r="AA3" s="185"/>
      <c r="AB3" s="87"/>
      <c r="AC3" s="88"/>
    </row>
    <row r="4" spans="1:29" ht="15">
      <c r="A4" s="1204" t="s">
        <v>147</v>
      </c>
      <c r="B4" s="1204"/>
      <c r="C4" s="1204"/>
      <c r="D4" s="1204"/>
      <c r="E4" s="1204"/>
      <c r="F4" s="1204"/>
      <c r="G4" s="1204"/>
      <c r="H4" s="1204"/>
      <c r="I4" s="1205"/>
      <c r="J4" s="295"/>
      <c r="K4" s="295"/>
      <c r="L4" s="178"/>
      <c r="M4" s="178"/>
      <c r="N4" s="178"/>
      <c r="O4" s="190"/>
      <c r="P4" s="178"/>
      <c r="Q4" s="178"/>
      <c r="R4" s="178"/>
      <c r="S4" s="190"/>
      <c r="T4" s="190"/>
      <c r="U4" s="190"/>
      <c r="V4" s="196"/>
      <c r="W4" s="196"/>
      <c r="X4" s="196"/>
      <c r="Y4" s="185"/>
      <c r="Z4" s="185"/>
      <c r="AA4" s="185"/>
      <c r="AB4" s="68"/>
      <c r="AC4" s="89"/>
    </row>
    <row r="5" spans="1:29" ht="15">
      <c r="A5" s="68"/>
      <c r="B5" s="68"/>
      <c r="C5" s="178"/>
      <c r="D5" s="178"/>
      <c r="E5" s="178"/>
      <c r="F5" s="178"/>
      <c r="G5" s="178"/>
      <c r="H5" s="178"/>
      <c r="I5" s="69"/>
      <c r="J5" s="295"/>
      <c r="K5" s="295"/>
      <c r="L5" s="178"/>
      <c r="M5" s="178"/>
      <c r="N5" s="178"/>
      <c r="O5" s="190"/>
      <c r="P5" s="178"/>
      <c r="Q5" s="178"/>
      <c r="R5" s="178"/>
      <c r="S5" s="190"/>
      <c r="T5" s="190"/>
      <c r="U5" s="190"/>
      <c r="V5" s="196"/>
      <c r="W5" s="196"/>
      <c r="X5" s="196"/>
      <c r="Y5" s="185"/>
      <c r="Z5" s="185"/>
      <c r="AA5" s="185"/>
      <c r="AB5" s="68"/>
      <c r="AC5" s="89"/>
    </row>
    <row r="6" spans="1:29" ht="15">
      <c r="A6" s="68"/>
      <c r="B6" s="68"/>
      <c r="C6" s="178"/>
      <c r="D6" s="178"/>
      <c r="E6" s="178"/>
      <c r="F6" s="178"/>
      <c r="G6" s="178"/>
      <c r="H6" s="178"/>
      <c r="I6" s="68"/>
      <c r="J6" s="68"/>
      <c r="K6" s="68"/>
      <c r="L6" s="178"/>
      <c r="M6" s="178"/>
      <c r="N6" s="178"/>
      <c r="O6" s="190"/>
      <c r="P6" s="178"/>
      <c r="Q6" s="178"/>
      <c r="R6" s="178"/>
      <c r="S6" s="190"/>
      <c r="T6" s="190"/>
      <c r="U6" s="190"/>
      <c r="V6" s="196"/>
      <c r="W6" s="196"/>
      <c r="X6" s="196"/>
      <c r="Y6" s="185"/>
      <c r="Z6" s="185"/>
      <c r="AA6" s="185"/>
      <c r="AB6" s="68"/>
      <c r="AC6" s="89"/>
    </row>
    <row r="7" spans="1:29" ht="15">
      <c r="A7" s="1204" t="s">
        <v>148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1205"/>
      <c r="W7" s="1205"/>
      <c r="X7" s="1205"/>
      <c r="Y7" s="1205"/>
      <c r="Z7" s="1205"/>
      <c r="AA7" s="1205"/>
      <c r="AB7" s="1205"/>
      <c r="AC7" s="90"/>
    </row>
    <row r="8" spans="1:29" ht="15">
      <c r="A8" s="1204" t="s">
        <v>149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205"/>
      <c r="U8" s="1205"/>
      <c r="V8" s="1205"/>
      <c r="W8" s="1205"/>
      <c r="X8" s="1205"/>
      <c r="Y8" s="1205"/>
      <c r="Z8" s="1205"/>
      <c r="AA8" s="1205"/>
      <c r="AB8" s="1205"/>
      <c r="AC8" s="90"/>
    </row>
    <row r="9" spans="1:29" ht="15">
      <c r="A9" s="68"/>
      <c r="B9" s="69"/>
      <c r="C9" s="179"/>
      <c r="D9" s="179"/>
      <c r="E9" s="179"/>
      <c r="F9" s="179"/>
      <c r="G9" s="179"/>
      <c r="H9" s="179"/>
      <c r="I9" s="69"/>
      <c r="J9" s="295"/>
      <c r="K9" s="295"/>
      <c r="L9" s="179"/>
      <c r="M9" s="179"/>
      <c r="N9" s="179"/>
      <c r="O9" s="191"/>
      <c r="P9" s="179"/>
      <c r="Q9" s="179"/>
      <c r="R9" s="179"/>
      <c r="S9" s="191"/>
      <c r="T9" s="191"/>
      <c r="U9" s="191"/>
      <c r="V9" s="197"/>
      <c r="W9" s="197"/>
      <c r="X9" s="197"/>
      <c r="Y9" s="186"/>
      <c r="Z9" s="186"/>
      <c r="AA9" s="186"/>
      <c r="AB9" s="69"/>
      <c r="AC9" s="90"/>
    </row>
    <row r="10" spans="1:29" ht="15">
      <c r="A10" s="69"/>
      <c r="B10" s="69"/>
      <c r="C10" s="179"/>
      <c r="D10" s="179"/>
      <c r="E10" s="179"/>
      <c r="F10" s="179"/>
      <c r="G10" s="179"/>
      <c r="H10" s="179"/>
      <c r="I10" s="69"/>
      <c r="J10" s="295"/>
      <c r="K10" s="295"/>
      <c r="L10" s="179"/>
      <c r="M10" s="179"/>
      <c r="N10" s="179"/>
      <c r="O10" s="191"/>
      <c r="P10" s="179"/>
      <c r="Q10" s="179"/>
      <c r="R10" s="179"/>
      <c r="S10" s="191"/>
      <c r="T10" s="191"/>
      <c r="U10" s="191"/>
      <c r="V10" s="197"/>
      <c r="W10" s="197"/>
      <c r="X10" s="197"/>
      <c r="Y10" s="186"/>
      <c r="Z10" s="186"/>
      <c r="AA10" s="186"/>
      <c r="AB10" s="69"/>
      <c r="AC10" s="90"/>
    </row>
    <row r="11" spans="1:29" ht="15">
      <c r="A11" s="69"/>
      <c r="B11" s="1278" t="s">
        <v>432</v>
      </c>
      <c r="C11" s="1279"/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91"/>
    </row>
    <row r="12" spans="1:29" ht="15">
      <c r="A12" s="69"/>
      <c r="B12" s="69"/>
      <c r="C12" s="180"/>
      <c r="D12" s="180"/>
      <c r="E12" s="180"/>
      <c r="F12" s="180"/>
      <c r="G12" s="180"/>
      <c r="H12" s="180"/>
      <c r="I12" s="70"/>
      <c r="J12" s="70"/>
      <c r="K12" s="70"/>
      <c r="L12" s="180"/>
      <c r="M12" s="180"/>
      <c r="N12" s="180"/>
      <c r="O12" s="192"/>
      <c r="P12" s="180"/>
      <c r="Q12" s="180"/>
      <c r="R12" s="180"/>
      <c r="S12" s="192"/>
      <c r="T12" s="192"/>
      <c r="U12" s="192"/>
      <c r="V12" s="198"/>
      <c r="W12" s="198"/>
      <c r="X12" s="198"/>
      <c r="Y12" s="187"/>
      <c r="Z12" s="187"/>
      <c r="AA12" s="187"/>
      <c r="AB12" s="70"/>
      <c r="AC12" s="92"/>
    </row>
    <row r="13" spans="1:29" ht="15">
      <c r="A13" s="69"/>
      <c r="B13" s="69"/>
      <c r="C13" s="179"/>
      <c r="D13" s="179"/>
      <c r="E13" s="179"/>
      <c r="F13" s="179"/>
      <c r="G13" s="179"/>
      <c r="H13" s="179"/>
      <c r="I13" s="69"/>
      <c r="J13" s="295"/>
      <c r="K13" s="295"/>
      <c r="L13" s="179"/>
      <c r="M13" s="179"/>
      <c r="N13" s="179"/>
      <c r="O13" s="191"/>
      <c r="P13" s="179"/>
      <c r="Q13" s="179"/>
      <c r="R13" s="179"/>
      <c r="S13" s="191"/>
      <c r="T13" s="191"/>
      <c r="U13" s="191"/>
      <c r="V13" s="197"/>
      <c r="W13" s="197"/>
      <c r="X13" s="197"/>
      <c r="Y13" s="186"/>
      <c r="Z13" s="186"/>
      <c r="AA13" s="186"/>
      <c r="AB13" s="69"/>
      <c r="AC13" s="90"/>
    </row>
    <row r="14" spans="1:30" ht="15">
      <c r="A14" s="1244" t="s">
        <v>150</v>
      </c>
      <c r="B14" s="1245"/>
      <c r="C14" s="1258" t="s">
        <v>151</v>
      </c>
      <c r="D14" s="1259"/>
      <c r="E14" s="1185"/>
      <c r="F14" s="1260" t="s">
        <v>152</v>
      </c>
      <c r="G14" s="1261"/>
      <c r="H14" s="1262"/>
      <c r="I14" s="1241" t="s">
        <v>153</v>
      </c>
      <c r="J14" s="1259"/>
      <c r="K14" s="1185"/>
      <c r="L14" s="1241" t="s">
        <v>287</v>
      </c>
      <c r="M14" s="1242"/>
      <c r="N14" s="1242"/>
      <c r="O14" s="1243"/>
      <c r="P14" s="1265" t="s">
        <v>154</v>
      </c>
      <c r="Q14" s="1266"/>
      <c r="R14" s="1266"/>
      <c r="S14" s="1267"/>
      <c r="T14" s="1267"/>
      <c r="U14" s="1267"/>
      <c r="V14" s="1267"/>
      <c r="W14" s="1267"/>
      <c r="X14" s="1267"/>
      <c r="Y14" s="1267"/>
      <c r="Z14" s="1268"/>
      <c r="AA14" s="1269"/>
      <c r="AB14" s="1270" t="s">
        <v>427</v>
      </c>
      <c r="AC14" s="1271"/>
      <c r="AD14" s="1271"/>
    </row>
    <row r="15" spans="1:30" ht="15">
      <c r="A15" s="93">
        <v>1</v>
      </c>
      <c r="B15" s="93">
        <v>2</v>
      </c>
      <c r="C15" s="181">
        <v>3</v>
      </c>
      <c r="D15" s="93">
        <v>4</v>
      </c>
      <c r="E15" s="181">
        <v>5</v>
      </c>
      <c r="F15" s="181">
        <v>6</v>
      </c>
      <c r="G15" s="181">
        <v>7</v>
      </c>
      <c r="H15" s="181">
        <v>8</v>
      </c>
      <c r="I15" s="93">
        <v>9</v>
      </c>
      <c r="J15" s="533">
        <v>10</v>
      </c>
      <c r="K15" s="533">
        <v>11</v>
      </c>
      <c r="L15" s="182">
        <v>12</v>
      </c>
      <c r="M15" s="534">
        <v>13</v>
      </c>
      <c r="N15" s="534">
        <v>14</v>
      </c>
      <c r="O15" s="194">
        <v>15</v>
      </c>
      <c r="P15" s="183">
        <v>16</v>
      </c>
      <c r="Q15" s="534">
        <v>17</v>
      </c>
      <c r="R15" s="534">
        <v>18</v>
      </c>
      <c r="S15" s="193">
        <v>19</v>
      </c>
      <c r="T15" s="193">
        <v>20</v>
      </c>
      <c r="U15" s="193">
        <v>21</v>
      </c>
      <c r="V15" s="199">
        <v>22</v>
      </c>
      <c r="W15" s="535">
        <v>23</v>
      </c>
      <c r="X15" s="535">
        <v>24</v>
      </c>
      <c r="Y15" s="188">
        <v>25</v>
      </c>
      <c r="Z15" s="188">
        <v>26</v>
      </c>
      <c r="AA15" s="188">
        <v>27</v>
      </c>
      <c r="AB15" s="71">
        <v>28</v>
      </c>
      <c r="AC15" s="94">
        <v>29</v>
      </c>
      <c r="AD15" s="536">
        <v>30</v>
      </c>
    </row>
    <row r="16" spans="1:30" ht="84">
      <c r="A16" s="95" t="s">
        <v>155</v>
      </c>
      <c r="B16" s="96" t="s">
        <v>156</v>
      </c>
      <c r="C16" s="298" t="s">
        <v>399</v>
      </c>
      <c r="D16" s="702" t="s">
        <v>405</v>
      </c>
      <c r="E16" s="844" t="s">
        <v>466</v>
      </c>
      <c r="F16" s="298" t="s">
        <v>399</v>
      </c>
      <c r="G16" s="702" t="s">
        <v>410</v>
      </c>
      <c r="H16" s="844" t="s">
        <v>422</v>
      </c>
      <c r="I16" s="299" t="s">
        <v>296</v>
      </c>
      <c r="J16" s="702" t="s">
        <v>411</v>
      </c>
      <c r="K16" s="876" t="s">
        <v>467</v>
      </c>
      <c r="L16" s="298" t="s">
        <v>291</v>
      </c>
      <c r="M16" s="702" t="s">
        <v>421</v>
      </c>
      <c r="N16" s="844" t="s">
        <v>423</v>
      </c>
      <c r="O16" s="300" t="s">
        <v>157</v>
      </c>
      <c r="P16" s="298" t="s">
        <v>403</v>
      </c>
      <c r="Q16" s="702" t="s">
        <v>413</v>
      </c>
      <c r="R16" s="844" t="s">
        <v>468</v>
      </c>
      <c r="S16" s="301" t="s">
        <v>157</v>
      </c>
      <c r="T16" s="702" t="s">
        <v>414</v>
      </c>
      <c r="U16" s="942" t="s">
        <v>424</v>
      </c>
      <c r="V16" s="297" t="s">
        <v>299</v>
      </c>
      <c r="W16" s="702" t="s">
        <v>415</v>
      </c>
      <c r="X16" s="1108" t="s">
        <v>425</v>
      </c>
      <c r="Y16" s="302" t="s">
        <v>158</v>
      </c>
      <c r="Z16" s="702" t="s">
        <v>416</v>
      </c>
      <c r="AA16" s="997" t="s">
        <v>426</v>
      </c>
      <c r="AB16" s="703" t="s">
        <v>428</v>
      </c>
      <c r="AC16" s="702" t="s">
        <v>433</v>
      </c>
      <c r="AD16" s="703" t="s">
        <v>431</v>
      </c>
    </row>
    <row r="17" spans="1:30" ht="15">
      <c r="A17" s="72" t="s">
        <v>159</v>
      </c>
      <c r="B17" s="537" t="s">
        <v>160</v>
      </c>
      <c r="C17" s="538">
        <f>C18+C23+C25</f>
        <v>8173922.5</v>
      </c>
      <c r="D17" s="539">
        <f>(E17/C17)*100</f>
        <v>104.07468140296167</v>
      </c>
      <c r="E17" s="1038">
        <f>E18+E23+E25</f>
        <v>8506983.8</v>
      </c>
      <c r="F17" s="538">
        <f>F18+F23+F25</f>
        <v>0</v>
      </c>
      <c r="G17" s="539" t="e">
        <f>(H17/F17)*100</f>
        <v>#DIV/0!</v>
      </c>
      <c r="H17" s="1038">
        <f>H18+H23+H25</f>
        <v>0</v>
      </c>
      <c r="I17" s="538">
        <f>I18+I23+I25</f>
        <v>357523</v>
      </c>
      <c r="J17" s="539">
        <f>(K17/I17)*100</f>
        <v>103.88301451934561</v>
      </c>
      <c r="K17" s="1038">
        <f>K18+K23+K25</f>
        <v>371405.67</v>
      </c>
      <c r="L17" s="540">
        <f>L18+L23+L25</f>
        <v>213554</v>
      </c>
      <c r="M17" s="539">
        <f>(N17/L17)*100</f>
        <v>67.76824128791782</v>
      </c>
      <c r="N17" s="1070">
        <f>N18+N23+N25</f>
        <v>144721.79</v>
      </c>
      <c r="O17" s="541">
        <f>O18+O23+O25</f>
        <v>0</v>
      </c>
      <c r="P17" s="542">
        <f>P18+P23+P25</f>
        <v>0</v>
      </c>
      <c r="Q17" s="539" t="e">
        <f>(R17/P17)*100</f>
        <v>#DIV/0!</v>
      </c>
      <c r="R17" s="1082">
        <f>R18+R23+R25</f>
        <v>0</v>
      </c>
      <c r="S17" s="543">
        <f>S18+S23+S25</f>
        <v>0</v>
      </c>
      <c r="T17" s="539" t="e">
        <f>(U17/S17)*100</f>
        <v>#DIV/0!</v>
      </c>
      <c r="U17" s="1094">
        <f>U18+U23+U25</f>
        <v>0</v>
      </c>
      <c r="V17" s="544">
        <f>V18+V23+V25</f>
        <v>0</v>
      </c>
      <c r="W17" s="539" t="e">
        <f>(X17/V17)*100</f>
        <v>#DIV/0!</v>
      </c>
      <c r="X17" s="1109">
        <f>X18+X23+X25</f>
        <v>0</v>
      </c>
      <c r="Y17" s="545">
        <f>Y18+Y23+Y25</f>
        <v>0</v>
      </c>
      <c r="Z17" s="539" t="e">
        <f>(AA17/Y17)*100</f>
        <v>#DIV/0!</v>
      </c>
      <c r="AA17" s="1124">
        <f>AA18+AA23+AA25</f>
        <v>0</v>
      </c>
      <c r="AB17" s="546">
        <f aca="true" t="shared" si="0" ref="AB17:AB48">C17+F17+I17+L17+O17+P17+S17+V17+Y17</f>
        <v>8744999.5</v>
      </c>
      <c r="AC17" s="539">
        <f>(AD17/AB17)*100</f>
        <v>103.18023757462764</v>
      </c>
      <c r="AD17" s="1137">
        <f>E17+H17+K17+N17+R17+U17+X17+AA17</f>
        <v>9023111.26</v>
      </c>
    </row>
    <row r="18" spans="1:30" ht="15">
      <c r="A18" s="73" t="s">
        <v>161</v>
      </c>
      <c r="B18" s="547" t="s">
        <v>162</v>
      </c>
      <c r="C18" s="548">
        <f>SUM(C19:C22)</f>
        <v>6921353</v>
      </c>
      <c r="D18" s="549">
        <f>(E18/C18)*100</f>
        <v>102.56640804189587</v>
      </c>
      <c r="E18" s="1039">
        <f>SUM(E19:E22)</f>
        <v>7098983.160000001</v>
      </c>
      <c r="F18" s="548">
        <f>SUM(F19:F22)</f>
        <v>0</v>
      </c>
      <c r="G18" s="549" t="e">
        <f>(H18/F18)*100</f>
        <v>#DIV/0!</v>
      </c>
      <c r="H18" s="1039">
        <f>SUM(H19:H22)</f>
        <v>0</v>
      </c>
      <c r="I18" s="548">
        <f>SUM(I19:I22)</f>
        <v>305515</v>
      </c>
      <c r="J18" s="549">
        <f>(K18/I18)*100</f>
        <v>103.02799862527208</v>
      </c>
      <c r="K18" s="1039">
        <f>SUM(K19:K22)</f>
        <v>314765.99</v>
      </c>
      <c r="L18" s="550">
        <f>SUM(L19:L22)</f>
        <v>185216</v>
      </c>
      <c r="M18" s="549">
        <f>(N18/L18)*100</f>
        <v>64.99537836903939</v>
      </c>
      <c r="N18" s="1071">
        <f>SUM(N19:N22)</f>
        <v>120381.84</v>
      </c>
      <c r="O18" s="551">
        <f>SUM(O19:O22)</f>
        <v>0</v>
      </c>
      <c r="P18" s="552">
        <f>SUM(P19:P22)</f>
        <v>0</v>
      </c>
      <c r="Q18" s="549" t="e">
        <f>(R18/P18)*100</f>
        <v>#DIV/0!</v>
      </c>
      <c r="R18" s="1083">
        <f>SUM(R19:R22)</f>
        <v>0</v>
      </c>
      <c r="S18" s="553">
        <f>SUM(S19:S22)</f>
        <v>0</v>
      </c>
      <c r="T18" s="549" t="e">
        <f>(U18/S18)*100</f>
        <v>#DIV/0!</v>
      </c>
      <c r="U18" s="1095">
        <f>SUM(U19:U22)</f>
        <v>0</v>
      </c>
      <c r="V18" s="554">
        <f>SUM(V19:V22)</f>
        <v>0</v>
      </c>
      <c r="W18" s="549" t="e">
        <f>(X18/V18)*100</f>
        <v>#DIV/0!</v>
      </c>
      <c r="X18" s="1110">
        <f>SUM(X19:X22)</f>
        <v>0</v>
      </c>
      <c r="Y18" s="555">
        <f>SUM(Y19:Y22)</f>
        <v>0</v>
      </c>
      <c r="Z18" s="549" t="e">
        <f>(AA18/Y18)*100</f>
        <v>#DIV/0!</v>
      </c>
      <c r="AA18" s="1125">
        <f>SUM(AA19:AA22)</f>
        <v>0</v>
      </c>
      <c r="AB18" s="556">
        <f t="shared" si="0"/>
        <v>7412084</v>
      </c>
      <c r="AC18" s="549">
        <f>(AD18/AB18)*100</f>
        <v>101.64659480383655</v>
      </c>
      <c r="AD18" s="1138">
        <f>E18+H18+K18+N18+R18+U18+X18+AA18</f>
        <v>7534130.990000001</v>
      </c>
    </row>
    <row r="19" spans="1:30" ht="15">
      <c r="A19" s="74" t="s">
        <v>163</v>
      </c>
      <c r="B19" s="557" t="s">
        <v>164</v>
      </c>
      <c r="C19" s="558">
        <v>6921353</v>
      </c>
      <c r="D19" s="559">
        <f>(E19/C19)*100</f>
        <v>92.98635252384902</v>
      </c>
      <c r="E19" s="1040">
        <v>6435913.7</v>
      </c>
      <c r="F19" s="558">
        <v>0</v>
      </c>
      <c r="G19" s="559" t="e">
        <f>(H19/F19)*100</f>
        <v>#DIV/0!</v>
      </c>
      <c r="H19" s="1040">
        <v>0</v>
      </c>
      <c r="I19" s="558">
        <v>299099.18</v>
      </c>
      <c r="J19" s="559">
        <f>(K19/I19)*100</f>
        <v>103.27427510834366</v>
      </c>
      <c r="K19" s="1040">
        <v>308892.51</v>
      </c>
      <c r="L19" s="560">
        <v>177716</v>
      </c>
      <c r="M19" s="559">
        <f>(N19/L19)*100</f>
        <v>63.90702018951586</v>
      </c>
      <c r="N19" s="1072">
        <v>113573</v>
      </c>
      <c r="O19" s="561">
        <v>0</v>
      </c>
      <c r="P19" s="562">
        <v>0</v>
      </c>
      <c r="Q19" s="559" t="e">
        <f>(R19/P19)*100</f>
        <v>#DIV/0!</v>
      </c>
      <c r="R19" s="1084">
        <v>0</v>
      </c>
      <c r="S19" s="563">
        <v>0</v>
      </c>
      <c r="T19" s="559" t="e">
        <f>(U19/S19)*100</f>
        <v>#DIV/0!</v>
      </c>
      <c r="U19" s="1096">
        <v>0</v>
      </c>
      <c r="V19" s="564">
        <v>0</v>
      </c>
      <c r="W19" s="559" t="e">
        <f>(X19/V19)*100</f>
        <v>#DIV/0!</v>
      </c>
      <c r="X19" s="1111">
        <v>0</v>
      </c>
      <c r="Y19" s="565">
        <v>0</v>
      </c>
      <c r="Z19" s="559" t="e">
        <f>(AA19/Y19)*100</f>
        <v>#DIV/0!</v>
      </c>
      <c r="AA19" s="1126">
        <v>0</v>
      </c>
      <c r="AB19" s="566">
        <f t="shared" si="0"/>
        <v>7398168.18</v>
      </c>
      <c r="AC19" s="559">
        <f>(AD19/AB19)*100</f>
        <v>92.70374832165548</v>
      </c>
      <c r="AD19" s="1139">
        <f>E19+H19+K19+N19+R19+U19+X19+AA19</f>
        <v>6858379.21</v>
      </c>
    </row>
    <row r="20" spans="1:30" ht="15">
      <c r="A20" s="75" t="s">
        <v>165</v>
      </c>
      <c r="B20" s="567" t="s">
        <v>471</v>
      </c>
      <c r="C20" s="568">
        <v>0</v>
      </c>
      <c r="D20" s="559" t="e">
        <f aca="true" t="shared" si="1" ref="D20:D27">(E20/C20)*100</f>
        <v>#DIV/0!</v>
      </c>
      <c r="E20" s="1041">
        <v>145166.23</v>
      </c>
      <c r="F20" s="569">
        <v>0</v>
      </c>
      <c r="G20" s="559" t="e">
        <f aca="true" t="shared" si="2" ref="G20:G27">(H20/F20)*100</f>
        <v>#DIV/0!</v>
      </c>
      <c r="H20" s="1042">
        <v>0</v>
      </c>
      <c r="I20" s="570">
        <v>0</v>
      </c>
      <c r="J20" s="559" t="e">
        <f aca="true" t="shared" si="3" ref="J20:J27">(K20/I20)*100</f>
        <v>#DIV/0!</v>
      </c>
      <c r="K20" s="1060">
        <v>0</v>
      </c>
      <c r="L20" s="571">
        <v>0</v>
      </c>
      <c r="M20" s="559" t="e">
        <f aca="true" t="shared" si="4" ref="M20:M27">(N20/L20)*100</f>
        <v>#DIV/0!</v>
      </c>
      <c r="N20" s="1073">
        <v>0</v>
      </c>
      <c r="O20" s="572">
        <v>0</v>
      </c>
      <c r="P20" s="573">
        <v>0</v>
      </c>
      <c r="Q20" s="559" t="e">
        <f aca="true" t="shared" si="5" ref="Q20:Q27">(R20/P20)*100</f>
        <v>#DIV/0!</v>
      </c>
      <c r="R20" s="1085">
        <v>0</v>
      </c>
      <c r="S20" s="574">
        <v>0</v>
      </c>
      <c r="T20" s="559" t="e">
        <f aca="true" t="shared" si="6" ref="T20:T27">(U20/S20)*100</f>
        <v>#DIV/0!</v>
      </c>
      <c r="U20" s="1097">
        <v>0</v>
      </c>
      <c r="V20" s="575">
        <v>0</v>
      </c>
      <c r="W20" s="559" t="e">
        <f aca="true" t="shared" si="7" ref="W20:W27">(X20/V20)*100</f>
        <v>#DIV/0!</v>
      </c>
      <c r="X20" s="1112">
        <v>0</v>
      </c>
      <c r="Y20" s="576">
        <v>0</v>
      </c>
      <c r="Z20" s="559" t="e">
        <f aca="true" t="shared" si="8" ref="Z20:Z27">(AA20/Y20)*100</f>
        <v>#DIV/0!</v>
      </c>
      <c r="AA20" s="1127">
        <v>0</v>
      </c>
      <c r="AB20" s="577">
        <f t="shared" si="0"/>
        <v>0</v>
      </c>
      <c r="AC20" s="559" t="e">
        <f aca="true" t="shared" si="9" ref="AC20:AC27">(AD20/AB20)*100</f>
        <v>#DIV/0!</v>
      </c>
      <c r="AD20" s="1139">
        <f aca="true" t="shared" si="10" ref="AD20:AD27">E20+H20+K20+N20+R20+U20+X20+AA20</f>
        <v>145166.23</v>
      </c>
    </row>
    <row r="21" spans="1:30" ht="15">
      <c r="A21" s="76" t="s">
        <v>166</v>
      </c>
      <c r="B21" s="578" t="s">
        <v>297</v>
      </c>
      <c r="C21" s="569">
        <v>0</v>
      </c>
      <c r="D21" s="559" t="e">
        <f t="shared" si="1"/>
        <v>#DIV/0!</v>
      </c>
      <c r="E21" s="1042">
        <v>381957.08</v>
      </c>
      <c r="F21" s="569">
        <v>0</v>
      </c>
      <c r="G21" s="559" t="e">
        <f t="shared" si="2"/>
        <v>#DIV/0!</v>
      </c>
      <c r="H21" s="1042">
        <v>0</v>
      </c>
      <c r="I21" s="570">
        <v>6415.82</v>
      </c>
      <c r="J21" s="559">
        <f t="shared" si="3"/>
        <v>91.54683267298645</v>
      </c>
      <c r="K21" s="1060">
        <v>5873.48</v>
      </c>
      <c r="L21" s="571">
        <v>7500</v>
      </c>
      <c r="M21" s="559">
        <f t="shared" si="4"/>
        <v>90.78453333333334</v>
      </c>
      <c r="N21" s="1073">
        <v>6808.84</v>
      </c>
      <c r="O21" s="572">
        <v>0</v>
      </c>
      <c r="P21" s="573">
        <v>0</v>
      </c>
      <c r="Q21" s="559" t="e">
        <f t="shared" si="5"/>
        <v>#DIV/0!</v>
      </c>
      <c r="R21" s="1085">
        <v>0</v>
      </c>
      <c r="S21" s="574">
        <v>0</v>
      </c>
      <c r="T21" s="559" t="e">
        <f t="shared" si="6"/>
        <v>#DIV/0!</v>
      </c>
      <c r="U21" s="1097">
        <v>0</v>
      </c>
      <c r="V21" s="575">
        <v>0</v>
      </c>
      <c r="W21" s="559" t="e">
        <f t="shared" si="7"/>
        <v>#DIV/0!</v>
      </c>
      <c r="X21" s="1112">
        <v>0</v>
      </c>
      <c r="Y21" s="576">
        <v>0</v>
      </c>
      <c r="Z21" s="559" t="e">
        <f t="shared" si="8"/>
        <v>#DIV/0!</v>
      </c>
      <c r="AA21" s="1127">
        <v>0</v>
      </c>
      <c r="AB21" s="577">
        <f t="shared" si="0"/>
        <v>13915.82</v>
      </c>
      <c r="AC21" s="559">
        <f t="shared" si="9"/>
        <v>2835.9047472588754</v>
      </c>
      <c r="AD21" s="1139">
        <f t="shared" si="10"/>
        <v>394639.4</v>
      </c>
    </row>
    <row r="22" spans="1:30" ht="15">
      <c r="A22" s="77" t="s">
        <v>167</v>
      </c>
      <c r="B22" s="579" t="s">
        <v>472</v>
      </c>
      <c r="C22" s="580">
        <v>0</v>
      </c>
      <c r="D22" s="559" t="e">
        <f t="shared" si="1"/>
        <v>#DIV/0!</v>
      </c>
      <c r="E22" s="1043">
        <v>135946.15</v>
      </c>
      <c r="F22" s="580">
        <v>0</v>
      </c>
      <c r="G22" s="559" t="e">
        <f t="shared" si="2"/>
        <v>#DIV/0!</v>
      </c>
      <c r="H22" s="1043">
        <v>0</v>
      </c>
      <c r="I22" s="581">
        <v>0</v>
      </c>
      <c r="J22" s="559" t="e">
        <f t="shared" si="3"/>
        <v>#DIV/0!</v>
      </c>
      <c r="K22" s="1061">
        <v>0</v>
      </c>
      <c r="L22" s="582">
        <v>0</v>
      </c>
      <c r="M22" s="559" t="e">
        <f t="shared" si="4"/>
        <v>#DIV/0!</v>
      </c>
      <c r="N22" s="1074">
        <v>0</v>
      </c>
      <c r="O22" s="583">
        <v>0</v>
      </c>
      <c r="P22" s="584">
        <v>0</v>
      </c>
      <c r="Q22" s="559" t="e">
        <f t="shared" si="5"/>
        <v>#DIV/0!</v>
      </c>
      <c r="R22" s="1086">
        <v>0</v>
      </c>
      <c r="S22" s="585">
        <v>0</v>
      </c>
      <c r="T22" s="559" t="e">
        <f t="shared" si="6"/>
        <v>#DIV/0!</v>
      </c>
      <c r="U22" s="1098">
        <v>0</v>
      </c>
      <c r="V22" s="586">
        <v>0</v>
      </c>
      <c r="W22" s="559" t="e">
        <f t="shared" si="7"/>
        <v>#DIV/0!</v>
      </c>
      <c r="X22" s="1113">
        <v>0</v>
      </c>
      <c r="Y22" s="587">
        <v>0</v>
      </c>
      <c r="Z22" s="559" t="e">
        <f t="shared" si="8"/>
        <v>#DIV/0!</v>
      </c>
      <c r="AA22" s="1128">
        <v>0</v>
      </c>
      <c r="AB22" s="588">
        <f t="shared" si="0"/>
        <v>0</v>
      </c>
      <c r="AC22" s="559" t="e">
        <f t="shared" si="9"/>
        <v>#DIV/0!</v>
      </c>
      <c r="AD22" s="1139">
        <f t="shared" si="10"/>
        <v>135946.15</v>
      </c>
    </row>
    <row r="23" spans="1:30" ht="15">
      <c r="A23" s="85" t="s">
        <v>168</v>
      </c>
      <c r="B23" s="589" t="s">
        <v>169</v>
      </c>
      <c r="C23" s="590">
        <f>SUM(C24:C24)</f>
        <v>68500</v>
      </c>
      <c r="D23" s="549">
        <f>(E23/C23)*100</f>
        <v>401.1000729927007</v>
      </c>
      <c r="E23" s="1044">
        <f>SUM(E24:E24)</f>
        <v>274753.55</v>
      </c>
      <c r="F23" s="590">
        <f>SUM(F24:F24)</f>
        <v>0</v>
      </c>
      <c r="G23" s="549" t="e">
        <f>(H23/F23)*100</f>
        <v>#DIV/0!</v>
      </c>
      <c r="H23" s="1044">
        <f>SUM(H24:H24)</f>
        <v>0</v>
      </c>
      <c r="I23" s="591">
        <f>SUM(I24:I24)</f>
        <v>0</v>
      </c>
      <c r="J23" s="549" t="e">
        <f>(K23/I23)*100</f>
        <v>#DIV/0!</v>
      </c>
      <c r="K23" s="1062">
        <f>SUM(K24:K24)</f>
        <v>2500</v>
      </c>
      <c r="L23" s="592">
        <f>SUM(L24:L24)</f>
        <v>0</v>
      </c>
      <c r="M23" s="549" t="e">
        <f>(N23/L23)*100</f>
        <v>#DIV/0!</v>
      </c>
      <c r="N23" s="1075">
        <f>SUM(N24:N24)</f>
        <v>3750</v>
      </c>
      <c r="O23" s="593">
        <f>SUM(O24:O24)</f>
        <v>0</v>
      </c>
      <c r="P23" s="594">
        <f>SUM(P24:P24)</f>
        <v>0</v>
      </c>
      <c r="Q23" s="549" t="e">
        <f>(R23/P23)*100</f>
        <v>#DIV/0!</v>
      </c>
      <c r="R23" s="1087">
        <f>SUM(R24:R24)</f>
        <v>0</v>
      </c>
      <c r="S23" s="595">
        <f>SUM(S24:S24)</f>
        <v>0</v>
      </c>
      <c r="T23" s="549" t="e">
        <f>(U23/S23)*100</f>
        <v>#DIV/0!</v>
      </c>
      <c r="U23" s="1099">
        <f>SUM(U24:U24)</f>
        <v>0</v>
      </c>
      <c r="V23" s="596">
        <f>SUM(V24:V24)</f>
        <v>0</v>
      </c>
      <c r="W23" s="549" t="e">
        <f>(X23/V23)*100</f>
        <v>#DIV/0!</v>
      </c>
      <c r="X23" s="1114">
        <f>SUM(X24:X24)</f>
        <v>0</v>
      </c>
      <c r="Y23" s="597">
        <f>SUM(Y24:Y24)</f>
        <v>0</v>
      </c>
      <c r="Z23" s="549" t="e">
        <f>(AA23/Y23)*100</f>
        <v>#DIV/0!</v>
      </c>
      <c r="AA23" s="1129">
        <f>SUM(AA24:AA24)</f>
        <v>0</v>
      </c>
      <c r="AB23" s="556">
        <f t="shared" si="0"/>
        <v>68500</v>
      </c>
      <c r="AC23" s="549">
        <f>(AD23/AB23)*100</f>
        <v>410.2241605839416</v>
      </c>
      <c r="AD23" s="1138">
        <f>E23+H23+K23+N23+R23+U23+X23+AA23</f>
        <v>281003.55</v>
      </c>
    </row>
    <row r="24" spans="1:30" ht="15">
      <c r="A24" s="75" t="s">
        <v>170</v>
      </c>
      <c r="B24" s="598" t="s">
        <v>171</v>
      </c>
      <c r="C24" s="599">
        <v>68500</v>
      </c>
      <c r="D24" s="559">
        <f t="shared" si="1"/>
        <v>401.1000729927007</v>
      </c>
      <c r="E24" s="1045">
        <v>274753.55</v>
      </c>
      <c r="F24" s="599">
        <v>0</v>
      </c>
      <c r="G24" s="559" t="e">
        <f t="shared" si="2"/>
        <v>#DIV/0!</v>
      </c>
      <c r="H24" s="1045">
        <v>0</v>
      </c>
      <c r="I24" s="600">
        <v>0</v>
      </c>
      <c r="J24" s="559" t="e">
        <f t="shared" si="3"/>
        <v>#DIV/0!</v>
      </c>
      <c r="K24" s="1063">
        <v>2500</v>
      </c>
      <c r="L24" s="601">
        <v>0</v>
      </c>
      <c r="M24" s="559" t="e">
        <f t="shared" si="4"/>
        <v>#DIV/0!</v>
      </c>
      <c r="N24" s="1076">
        <v>3750</v>
      </c>
      <c r="O24" s="602">
        <v>0</v>
      </c>
      <c r="P24" s="603">
        <v>0</v>
      </c>
      <c r="Q24" s="559" t="e">
        <f t="shared" si="5"/>
        <v>#DIV/0!</v>
      </c>
      <c r="R24" s="1088">
        <v>0</v>
      </c>
      <c r="S24" s="604">
        <v>0</v>
      </c>
      <c r="T24" s="559" t="e">
        <f t="shared" si="6"/>
        <v>#DIV/0!</v>
      </c>
      <c r="U24" s="1100">
        <v>0</v>
      </c>
      <c r="V24" s="605">
        <v>0</v>
      </c>
      <c r="W24" s="559" t="e">
        <f t="shared" si="7"/>
        <v>#DIV/0!</v>
      </c>
      <c r="X24" s="1115">
        <v>0</v>
      </c>
      <c r="Y24" s="606">
        <v>0</v>
      </c>
      <c r="Z24" s="559" t="e">
        <f t="shared" si="8"/>
        <v>#DIV/0!</v>
      </c>
      <c r="AA24" s="1130">
        <v>0</v>
      </c>
      <c r="AB24" s="607">
        <f t="shared" si="0"/>
        <v>68500</v>
      </c>
      <c r="AC24" s="559">
        <f t="shared" si="9"/>
        <v>410.2241605839416</v>
      </c>
      <c r="AD24" s="1139">
        <f t="shared" si="10"/>
        <v>281003.55</v>
      </c>
    </row>
    <row r="25" spans="1:30" ht="15">
      <c r="A25" s="85" t="s">
        <v>172</v>
      </c>
      <c r="B25" s="589" t="s">
        <v>173</v>
      </c>
      <c r="C25" s="590">
        <f>SUM(C26:C27)</f>
        <v>1184069.5</v>
      </c>
      <c r="D25" s="549">
        <f>(E25/C25)*100</f>
        <v>95.70781867111687</v>
      </c>
      <c r="E25" s="1044">
        <f>SUM(E26:E27)</f>
        <v>1133247.09</v>
      </c>
      <c r="F25" s="590">
        <f>SUM(F26:F27)</f>
        <v>0</v>
      </c>
      <c r="G25" s="549" t="e">
        <f>(H25/F25)*100</f>
        <v>#DIV/0!</v>
      </c>
      <c r="H25" s="1044">
        <f>SUM(H26:H27)</f>
        <v>0</v>
      </c>
      <c r="I25" s="591">
        <f>SUM(I26:I27)</f>
        <v>52008</v>
      </c>
      <c r="J25" s="549">
        <f>(K25/I25)*100</f>
        <v>104.09875403784032</v>
      </c>
      <c r="K25" s="1062">
        <f>SUM(K26:K27)</f>
        <v>54139.68</v>
      </c>
      <c r="L25" s="592">
        <f>SUM(L26:L27)</f>
        <v>28338</v>
      </c>
      <c r="M25" s="549">
        <f>(N25/L25)*100</f>
        <v>72.65844449149552</v>
      </c>
      <c r="N25" s="1075">
        <f>SUM(N26:N27)</f>
        <v>20589.95</v>
      </c>
      <c r="O25" s="593">
        <f>SUM(O26:O27)</f>
        <v>0</v>
      </c>
      <c r="P25" s="594">
        <f>SUM(P26:P27)</f>
        <v>0</v>
      </c>
      <c r="Q25" s="549" t="e">
        <f>(R25/P25)*100</f>
        <v>#DIV/0!</v>
      </c>
      <c r="R25" s="1087">
        <f>SUM(R26:R27)</f>
        <v>0</v>
      </c>
      <c r="S25" s="595">
        <f>SUM(S26:S27)</f>
        <v>0</v>
      </c>
      <c r="T25" s="549" t="e">
        <f>(U25/S25)*100</f>
        <v>#DIV/0!</v>
      </c>
      <c r="U25" s="1099">
        <f>SUM(U26:U27)</f>
        <v>0</v>
      </c>
      <c r="V25" s="596">
        <f>SUM(V26:V27)</f>
        <v>0</v>
      </c>
      <c r="W25" s="549" t="e">
        <f>(X25/V25)*100</f>
        <v>#DIV/0!</v>
      </c>
      <c r="X25" s="1114">
        <f>SUM(X26:X27)</f>
        <v>0</v>
      </c>
      <c r="Y25" s="597">
        <f>SUM(Y26:Y27)</f>
        <v>0</v>
      </c>
      <c r="Z25" s="549" t="e">
        <f>(AA25/Y25)*100</f>
        <v>#DIV/0!</v>
      </c>
      <c r="AA25" s="1129">
        <f>SUM(AA26:AA27)</f>
        <v>0</v>
      </c>
      <c r="AB25" s="556">
        <f t="shared" si="0"/>
        <v>1264415.5</v>
      </c>
      <c r="AC25" s="549">
        <f>(AD25/AB25)*100</f>
        <v>95.53637392138897</v>
      </c>
      <c r="AD25" s="1138">
        <f>E25+H25+K25+N25+R25+U25+X25+AA25</f>
        <v>1207976.72</v>
      </c>
    </row>
    <row r="26" spans="1:30" ht="15">
      <c r="A26" s="78" t="s">
        <v>174</v>
      </c>
      <c r="B26" s="567" t="s">
        <v>175</v>
      </c>
      <c r="C26" s="608">
        <v>1184069.5</v>
      </c>
      <c r="D26" s="559">
        <f t="shared" si="1"/>
        <v>86.24832579506524</v>
      </c>
      <c r="E26" s="1046">
        <v>1021240.12</v>
      </c>
      <c r="F26" s="608">
        <v>0</v>
      </c>
      <c r="G26" s="559" t="e">
        <f t="shared" si="2"/>
        <v>#DIV/0!</v>
      </c>
      <c r="H26" s="1046">
        <v>0</v>
      </c>
      <c r="I26" s="608">
        <v>45286.67</v>
      </c>
      <c r="J26" s="559">
        <f t="shared" si="3"/>
        <v>107.73313648364962</v>
      </c>
      <c r="K26" s="1046">
        <v>48788.75</v>
      </c>
      <c r="L26" s="609">
        <v>24263.25</v>
      </c>
      <c r="M26" s="559">
        <f t="shared" si="4"/>
        <v>76.90317661483931</v>
      </c>
      <c r="N26" s="1077">
        <v>18659.21</v>
      </c>
      <c r="O26" s="610">
        <v>0</v>
      </c>
      <c r="P26" s="611">
        <v>0</v>
      </c>
      <c r="Q26" s="559" t="e">
        <f t="shared" si="5"/>
        <v>#DIV/0!</v>
      </c>
      <c r="R26" s="1089">
        <v>0</v>
      </c>
      <c r="S26" s="612">
        <v>0</v>
      </c>
      <c r="T26" s="559" t="e">
        <f t="shared" si="6"/>
        <v>#DIV/0!</v>
      </c>
      <c r="U26" s="1101">
        <v>0</v>
      </c>
      <c r="V26" s="613">
        <v>0</v>
      </c>
      <c r="W26" s="559" t="e">
        <f t="shared" si="7"/>
        <v>#DIV/0!</v>
      </c>
      <c r="X26" s="1116">
        <v>0</v>
      </c>
      <c r="Y26" s="614">
        <v>0</v>
      </c>
      <c r="Z26" s="559" t="e">
        <f t="shared" si="8"/>
        <v>#DIV/0!</v>
      </c>
      <c r="AA26" s="1131">
        <v>0</v>
      </c>
      <c r="AB26" s="566">
        <f t="shared" si="0"/>
        <v>1253619.42</v>
      </c>
      <c r="AC26" s="559">
        <f t="shared" si="9"/>
        <v>86.84358766554527</v>
      </c>
      <c r="AD26" s="1139">
        <f t="shared" si="10"/>
        <v>1088688.08</v>
      </c>
    </row>
    <row r="27" spans="1:30" ht="15">
      <c r="A27" s="76" t="s">
        <v>176</v>
      </c>
      <c r="B27" s="578" t="s">
        <v>177</v>
      </c>
      <c r="C27" s="569">
        <v>0</v>
      </c>
      <c r="D27" s="559" t="e">
        <f t="shared" si="1"/>
        <v>#DIV/0!</v>
      </c>
      <c r="E27" s="1042">
        <v>112006.97</v>
      </c>
      <c r="F27" s="569">
        <v>0</v>
      </c>
      <c r="G27" s="559" t="e">
        <f t="shared" si="2"/>
        <v>#DIV/0!</v>
      </c>
      <c r="H27" s="1042">
        <v>0</v>
      </c>
      <c r="I27" s="569">
        <v>6721.33</v>
      </c>
      <c r="J27" s="559">
        <f t="shared" si="3"/>
        <v>79.61117814480171</v>
      </c>
      <c r="K27" s="1042">
        <v>5350.93</v>
      </c>
      <c r="L27" s="571">
        <v>4074.75</v>
      </c>
      <c r="M27" s="559">
        <f t="shared" si="4"/>
        <v>47.38302963371986</v>
      </c>
      <c r="N27" s="1073">
        <v>1930.74</v>
      </c>
      <c r="O27" s="572">
        <v>0</v>
      </c>
      <c r="P27" s="573">
        <v>0</v>
      </c>
      <c r="Q27" s="559" t="e">
        <f t="shared" si="5"/>
        <v>#DIV/0!</v>
      </c>
      <c r="R27" s="1085">
        <v>0</v>
      </c>
      <c r="S27" s="574">
        <v>0</v>
      </c>
      <c r="T27" s="559" t="e">
        <f t="shared" si="6"/>
        <v>#DIV/0!</v>
      </c>
      <c r="U27" s="1097">
        <v>0</v>
      </c>
      <c r="V27" s="575">
        <v>0</v>
      </c>
      <c r="W27" s="559" t="e">
        <f t="shared" si="7"/>
        <v>#DIV/0!</v>
      </c>
      <c r="X27" s="1112">
        <v>0</v>
      </c>
      <c r="Y27" s="576">
        <v>0</v>
      </c>
      <c r="Z27" s="559" t="e">
        <f t="shared" si="8"/>
        <v>#DIV/0!</v>
      </c>
      <c r="AA27" s="1127">
        <v>0</v>
      </c>
      <c r="AB27" s="588">
        <f t="shared" si="0"/>
        <v>10796.08</v>
      </c>
      <c r="AC27" s="559">
        <f t="shared" si="9"/>
        <v>1104.9254914746834</v>
      </c>
      <c r="AD27" s="1139">
        <f t="shared" si="10"/>
        <v>119288.64</v>
      </c>
    </row>
    <row r="28" spans="1:30" ht="15">
      <c r="A28" s="79" t="s">
        <v>178</v>
      </c>
      <c r="B28" s="615" t="s">
        <v>179</v>
      </c>
      <c r="C28" s="616">
        <f>C29+C58+C62+C65</f>
        <v>1828687.5</v>
      </c>
      <c r="D28" s="617">
        <f>(E28/C28)*100</f>
        <v>97.4514989575857</v>
      </c>
      <c r="E28" s="1047">
        <f>E29+E58+E62+E65</f>
        <v>1782083.38</v>
      </c>
      <c r="F28" s="616">
        <f>F29+F58+F62+F65</f>
        <v>60333</v>
      </c>
      <c r="G28" s="617">
        <f>(H28/F28)*100</f>
        <v>98.34253227918386</v>
      </c>
      <c r="H28" s="1047">
        <f>H29+H58+H62+H65</f>
        <v>59333</v>
      </c>
      <c r="I28" s="617">
        <f>I29+I58+I62+I65</f>
        <v>229590.41000000003</v>
      </c>
      <c r="J28" s="617">
        <f>(K28/I28)*100</f>
        <v>102.14206682239035</v>
      </c>
      <c r="K28" s="1064">
        <f>K29+K58+K62+K65</f>
        <v>234508.39</v>
      </c>
      <c r="L28" s="618">
        <f>L29+L58+L62+L65</f>
        <v>238735</v>
      </c>
      <c r="M28" s="617">
        <f>(N28/L28)*100</f>
        <v>125.65145454164659</v>
      </c>
      <c r="N28" s="1078">
        <f>N29+N58+N62+N65</f>
        <v>299974</v>
      </c>
      <c r="O28" s="619">
        <f>O29+O58+O62+O65</f>
        <v>0</v>
      </c>
      <c r="P28" s="616">
        <f>P29+P58+P62+P65</f>
        <v>4000</v>
      </c>
      <c r="Q28" s="617">
        <f>(R28/P28)*100</f>
        <v>81.525</v>
      </c>
      <c r="R28" s="1047">
        <f>R29+R58+R62+R65</f>
        <v>3261</v>
      </c>
      <c r="S28" s="620">
        <f>S29+S58+S62+S65</f>
        <v>20000.4</v>
      </c>
      <c r="T28" s="617">
        <f>(U28/S28)*100</f>
        <v>232.5953480930381</v>
      </c>
      <c r="U28" s="1102">
        <f>U29+U58+U62+U65</f>
        <v>46520</v>
      </c>
      <c r="V28" s="621">
        <f>V29+V58+V62+V65</f>
        <v>49990</v>
      </c>
      <c r="W28" s="617">
        <f>(X28/V28)*100</f>
        <v>100</v>
      </c>
      <c r="X28" s="1117">
        <f>X29+X58+X62+X65</f>
        <v>49990</v>
      </c>
      <c r="Y28" s="622">
        <f>Y29+Y58+Y62+Y65</f>
        <v>29315</v>
      </c>
      <c r="Z28" s="617">
        <f>(AA28/Y28)*100</f>
        <v>65.15435783728466</v>
      </c>
      <c r="AA28" s="1132">
        <f>AA29+AA58+AA62+AA65</f>
        <v>19100</v>
      </c>
      <c r="AB28" s="623">
        <f t="shared" si="0"/>
        <v>2460651.31</v>
      </c>
      <c r="AC28" s="617">
        <f>(AD28/AB28)*100</f>
        <v>101.38987530907009</v>
      </c>
      <c r="AD28" s="1140">
        <f>E28+H28+K28+N28+Q28+R28+U28+X28+AA28</f>
        <v>2494851.295</v>
      </c>
    </row>
    <row r="29" spans="1:30" ht="15">
      <c r="A29" s="80" t="s">
        <v>180</v>
      </c>
      <c r="B29" s="537" t="s">
        <v>181</v>
      </c>
      <c r="C29" s="538">
        <f>C30+C34+C41+C52</f>
        <v>1703687.5</v>
      </c>
      <c r="D29" s="539">
        <f>(E29/C29)*100</f>
        <v>100.25802149748706</v>
      </c>
      <c r="E29" s="1038">
        <f>E30+E34+E41+E52</f>
        <v>1708083.38</v>
      </c>
      <c r="F29" s="538">
        <f>F30+F34+F41+F52</f>
        <v>60333</v>
      </c>
      <c r="G29" s="539">
        <f>(H29/F29)*100</f>
        <v>98.34253227918386</v>
      </c>
      <c r="H29" s="1038">
        <f>H30+H34+H41+H52</f>
        <v>59333</v>
      </c>
      <c r="I29" s="624">
        <f>I30+I34+I41+I52</f>
        <v>227535.41000000003</v>
      </c>
      <c r="J29" s="539">
        <f>(K29/I29)*100</f>
        <v>102.16141303017407</v>
      </c>
      <c r="K29" s="1065">
        <f>K30+K34+K41+K52</f>
        <v>232453.39</v>
      </c>
      <c r="L29" s="540">
        <f>L30+L34+L41+L52</f>
        <v>183735</v>
      </c>
      <c r="M29" s="539">
        <f>(N29/L29)*100</f>
        <v>133.3300677606335</v>
      </c>
      <c r="N29" s="1070">
        <f>N30+N34+N41+N52</f>
        <v>244974</v>
      </c>
      <c r="O29" s="541">
        <f>O30+O34+O41+O52</f>
        <v>0</v>
      </c>
      <c r="P29" s="542">
        <f>P30+P34+P41+P52</f>
        <v>4000</v>
      </c>
      <c r="Q29" s="539">
        <f>(R29/P29)*100</f>
        <v>81.525</v>
      </c>
      <c r="R29" s="1082">
        <f>R30+R34+R41+R52</f>
        <v>3261</v>
      </c>
      <c r="S29" s="543">
        <f>S30+S34+S41+S52</f>
        <v>20000.4</v>
      </c>
      <c r="T29" s="539">
        <f>(U29/S29)*100</f>
        <v>232.5953480930381</v>
      </c>
      <c r="U29" s="1094">
        <f>U30+U34+U41+U52</f>
        <v>46520</v>
      </c>
      <c r="V29" s="544">
        <f>V30+V34+V41+V52</f>
        <v>24990</v>
      </c>
      <c r="W29" s="539">
        <f>(X29/V29)*100</f>
        <v>100</v>
      </c>
      <c r="X29" s="1109">
        <f>X30+X34+X41+X52</f>
        <v>24990</v>
      </c>
      <c r="Y29" s="545">
        <f>Y30+Y34+Y41+Y52</f>
        <v>29315</v>
      </c>
      <c r="Z29" s="539">
        <f>(AA29/Y29)*100</f>
        <v>65.15435783728466</v>
      </c>
      <c r="AA29" s="1124">
        <f>AA30+AA34+AA41+AA52</f>
        <v>19100</v>
      </c>
      <c r="AB29" s="625">
        <f t="shared" si="0"/>
        <v>2253596.31</v>
      </c>
      <c r="AC29" s="539">
        <f>(AD29/AB29)*100</f>
        <v>103.77700565191287</v>
      </c>
      <c r="AD29" s="1137">
        <f aca="true" t="shared" si="11" ref="AD29:AD34">E29+H29+K29+N29+R29+U29+X29+AA29</f>
        <v>2338714.77</v>
      </c>
    </row>
    <row r="30" spans="1:30" ht="15">
      <c r="A30" s="81" t="s">
        <v>182</v>
      </c>
      <c r="B30" s="626" t="s">
        <v>183</v>
      </c>
      <c r="C30" s="627">
        <f>SUM(C31:C33)</f>
        <v>342989</v>
      </c>
      <c r="D30" s="549">
        <f>(E30/C30)*100</f>
        <v>98.38395108881043</v>
      </c>
      <c r="E30" s="1048">
        <f>SUM(E31:E33)</f>
        <v>337446.13</v>
      </c>
      <c r="F30" s="627">
        <f>SUM(F31:F33)</f>
        <v>0</v>
      </c>
      <c r="G30" s="549" t="e">
        <f>(H30/F30)*100</f>
        <v>#DIV/0!</v>
      </c>
      <c r="H30" s="1048">
        <f>SUM(H31:H33)</f>
        <v>0</v>
      </c>
      <c r="I30" s="628">
        <f>SUM(I31:I33)</f>
        <v>66640</v>
      </c>
      <c r="J30" s="549">
        <f>(K30/I30)*100</f>
        <v>93.87433973589437</v>
      </c>
      <c r="K30" s="1066">
        <f>SUM(K31:K33)</f>
        <v>62557.86</v>
      </c>
      <c r="L30" s="629">
        <f>SUM(L31:L33)</f>
        <v>31200</v>
      </c>
      <c r="M30" s="549">
        <f>(N30/L30)*100</f>
        <v>100</v>
      </c>
      <c r="N30" s="1079">
        <f>SUM(N31:N33)</f>
        <v>31200</v>
      </c>
      <c r="O30" s="630">
        <f>SUM(O31:O33)</f>
        <v>0</v>
      </c>
      <c r="P30" s="631">
        <f>SUM(P31:P33)</f>
        <v>0</v>
      </c>
      <c r="Q30" s="549" t="e">
        <f>(R30/P30)*100</f>
        <v>#DIV/0!</v>
      </c>
      <c r="R30" s="1090">
        <f>SUM(R31:R33)</f>
        <v>261</v>
      </c>
      <c r="S30" s="632">
        <f>SUM(S31:S33)</f>
        <v>0</v>
      </c>
      <c r="T30" s="549" t="e">
        <f>(U30/S30)*100</f>
        <v>#DIV/0!</v>
      </c>
      <c r="U30" s="1103">
        <f>SUM(U31:U33)</f>
        <v>0</v>
      </c>
      <c r="V30" s="633">
        <f>SUM(V31:V33)</f>
        <v>1350</v>
      </c>
      <c r="W30" s="549">
        <f>(X30/V30)*100</f>
        <v>100</v>
      </c>
      <c r="X30" s="1118">
        <f>SUM(X31:X33)</f>
        <v>1350</v>
      </c>
      <c r="Y30" s="634">
        <f>SUM(Y31:Y33)</f>
        <v>4800</v>
      </c>
      <c r="Z30" s="549">
        <f>(AA30/Y30)*100</f>
        <v>100</v>
      </c>
      <c r="AA30" s="1133">
        <f>SUM(AA31:AA33)</f>
        <v>4800</v>
      </c>
      <c r="AB30" s="556">
        <f t="shared" si="0"/>
        <v>446979</v>
      </c>
      <c r="AC30" s="549">
        <f>(AD30/AB30)*100</f>
        <v>97.90504475601762</v>
      </c>
      <c r="AD30" s="1138">
        <f t="shared" si="11"/>
        <v>437614.99</v>
      </c>
    </row>
    <row r="31" spans="1:30" ht="15">
      <c r="A31" s="78" t="s">
        <v>184</v>
      </c>
      <c r="B31" s="567" t="s">
        <v>185</v>
      </c>
      <c r="C31" s="608"/>
      <c r="D31" s="559" t="e">
        <f aca="true" t="shared" si="12" ref="D31:D57">(E31/C31)*100</f>
        <v>#DIV/0!</v>
      </c>
      <c r="E31" s="1046"/>
      <c r="F31" s="608">
        <v>0</v>
      </c>
      <c r="G31" s="559" t="e">
        <f aca="true" t="shared" si="13" ref="G31:G57">(H31/F31)*100</f>
        <v>#DIV/0!</v>
      </c>
      <c r="H31" s="1046">
        <v>0</v>
      </c>
      <c r="I31" s="635">
        <v>27800</v>
      </c>
      <c r="J31" s="559">
        <f aca="true" t="shared" si="14" ref="J31:J57">(K31/I31)*100</f>
        <v>100</v>
      </c>
      <c r="K31" s="1067">
        <v>27800</v>
      </c>
      <c r="L31" s="609">
        <v>24000</v>
      </c>
      <c r="M31" s="559">
        <f aca="true" t="shared" si="15" ref="M31:M57">(N31/L31)*100</f>
        <v>100</v>
      </c>
      <c r="N31" s="1077">
        <v>24000</v>
      </c>
      <c r="O31" s="610">
        <v>0</v>
      </c>
      <c r="P31" s="611">
        <v>0</v>
      </c>
      <c r="Q31" s="559" t="e">
        <f aca="true" t="shared" si="16" ref="Q31:Q57">(R31/P31)*100</f>
        <v>#DIV/0!</v>
      </c>
      <c r="R31" s="1089">
        <v>261</v>
      </c>
      <c r="S31" s="612">
        <v>0</v>
      </c>
      <c r="T31" s="559" t="e">
        <f aca="true" t="shared" si="17" ref="T31:T57">(U31/S31)*100</f>
        <v>#DIV/0!</v>
      </c>
      <c r="U31" s="1101">
        <v>0</v>
      </c>
      <c r="V31" s="613">
        <v>1350</v>
      </c>
      <c r="W31" s="559">
        <f aca="true" t="shared" si="18" ref="W31:W57">(X31/V31)*100</f>
        <v>100</v>
      </c>
      <c r="X31" s="1116">
        <v>1350</v>
      </c>
      <c r="Y31" s="614">
        <v>4800</v>
      </c>
      <c r="Z31" s="559">
        <f aca="true" t="shared" si="19" ref="Z31:Z57">(AA31/Y31)*100</f>
        <v>100</v>
      </c>
      <c r="AA31" s="1131">
        <v>4800</v>
      </c>
      <c r="AB31" s="566">
        <f t="shared" si="0"/>
        <v>57950</v>
      </c>
      <c r="AC31" s="559">
        <f aca="true" t="shared" si="20" ref="AC31:AC57">(AD31/AB31)*100</f>
        <v>100.45038826574633</v>
      </c>
      <c r="AD31" s="1139">
        <f t="shared" si="11"/>
        <v>58211</v>
      </c>
    </row>
    <row r="32" spans="1:30" ht="15">
      <c r="A32" s="76" t="s">
        <v>186</v>
      </c>
      <c r="B32" s="578" t="s">
        <v>187</v>
      </c>
      <c r="C32" s="569">
        <v>342989</v>
      </c>
      <c r="D32" s="636">
        <f t="shared" si="12"/>
        <v>98.38395108881043</v>
      </c>
      <c r="E32" s="1042">
        <v>337446.13</v>
      </c>
      <c r="F32" s="569">
        <v>0</v>
      </c>
      <c r="G32" s="636" t="e">
        <f t="shared" si="13"/>
        <v>#DIV/0!</v>
      </c>
      <c r="H32" s="1042">
        <v>0</v>
      </c>
      <c r="I32" s="569">
        <v>22840</v>
      </c>
      <c r="J32" s="636">
        <f t="shared" si="14"/>
        <v>82.12723292469353</v>
      </c>
      <c r="K32" s="1042">
        <v>18757.86</v>
      </c>
      <c r="L32" s="571">
        <v>7200</v>
      </c>
      <c r="M32" s="636">
        <f t="shared" si="15"/>
        <v>0</v>
      </c>
      <c r="N32" s="1073">
        <v>0</v>
      </c>
      <c r="O32" s="572">
        <v>0</v>
      </c>
      <c r="P32" s="573"/>
      <c r="Q32" s="636" t="e">
        <f t="shared" si="16"/>
        <v>#DIV/0!</v>
      </c>
      <c r="R32" s="1085"/>
      <c r="S32" s="574"/>
      <c r="T32" s="636" t="e">
        <f t="shared" si="17"/>
        <v>#DIV/0!</v>
      </c>
      <c r="U32" s="1097"/>
      <c r="V32" s="575">
        <v>0</v>
      </c>
      <c r="W32" s="636" t="e">
        <f t="shared" si="18"/>
        <v>#DIV/0!</v>
      </c>
      <c r="X32" s="1112">
        <v>0</v>
      </c>
      <c r="Y32" s="576"/>
      <c r="Z32" s="636" t="e">
        <f t="shared" si="19"/>
        <v>#DIV/0!</v>
      </c>
      <c r="AA32" s="1127"/>
      <c r="AB32" s="577">
        <f t="shared" si="0"/>
        <v>373029</v>
      </c>
      <c r="AC32" s="636">
        <f t="shared" si="20"/>
        <v>95.48962413109973</v>
      </c>
      <c r="AD32" s="1139">
        <f t="shared" si="11"/>
        <v>356203.99</v>
      </c>
    </row>
    <row r="33" spans="1:30" ht="15">
      <c r="A33" s="77" t="s">
        <v>188</v>
      </c>
      <c r="B33" s="579" t="s">
        <v>189</v>
      </c>
      <c r="C33" s="580"/>
      <c r="D33" s="637" t="e">
        <f t="shared" si="12"/>
        <v>#DIV/0!</v>
      </c>
      <c r="E33" s="1043"/>
      <c r="F33" s="580">
        <v>0</v>
      </c>
      <c r="G33" s="637" t="e">
        <f t="shared" si="13"/>
        <v>#DIV/0!</v>
      </c>
      <c r="H33" s="1043">
        <v>0</v>
      </c>
      <c r="I33" s="581">
        <v>16000</v>
      </c>
      <c r="J33" s="637">
        <f t="shared" si="14"/>
        <v>100</v>
      </c>
      <c r="K33" s="1061">
        <v>16000</v>
      </c>
      <c r="L33" s="582">
        <v>0</v>
      </c>
      <c r="M33" s="637" t="e">
        <f t="shared" si="15"/>
        <v>#DIV/0!</v>
      </c>
      <c r="N33" s="1074">
        <v>7200</v>
      </c>
      <c r="O33" s="583">
        <v>0</v>
      </c>
      <c r="P33" s="584">
        <v>0</v>
      </c>
      <c r="Q33" s="637" t="e">
        <f t="shared" si="16"/>
        <v>#DIV/0!</v>
      </c>
      <c r="R33" s="1086">
        <v>0</v>
      </c>
      <c r="S33" s="585">
        <v>0</v>
      </c>
      <c r="T33" s="637" t="e">
        <f t="shared" si="17"/>
        <v>#DIV/0!</v>
      </c>
      <c r="U33" s="1098">
        <v>0</v>
      </c>
      <c r="V33" s="586">
        <v>0</v>
      </c>
      <c r="W33" s="637" t="e">
        <f t="shared" si="18"/>
        <v>#DIV/0!</v>
      </c>
      <c r="X33" s="1113">
        <v>0</v>
      </c>
      <c r="Y33" s="587">
        <v>0</v>
      </c>
      <c r="Z33" s="637" t="e">
        <f t="shared" si="19"/>
        <v>#DIV/0!</v>
      </c>
      <c r="AA33" s="1128">
        <v>0</v>
      </c>
      <c r="AB33" s="588">
        <f t="shared" si="0"/>
        <v>16000</v>
      </c>
      <c r="AC33" s="637">
        <f t="shared" si="20"/>
        <v>145</v>
      </c>
      <c r="AD33" s="1139">
        <f t="shared" si="11"/>
        <v>23200</v>
      </c>
    </row>
    <row r="34" spans="1:30" ht="15">
      <c r="A34" s="81" t="s">
        <v>190</v>
      </c>
      <c r="B34" s="626" t="s">
        <v>191</v>
      </c>
      <c r="C34" s="627">
        <f>SUM(C35:C40)</f>
        <v>218982</v>
      </c>
      <c r="D34" s="549">
        <f>(E34/C34)*100</f>
        <v>110.15562922979971</v>
      </c>
      <c r="E34" s="1048">
        <f>SUM(E35:E40)</f>
        <v>241221</v>
      </c>
      <c r="F34" s="627">
        <f>SUM(F35:F40)</f>
        <v>38862</v>
      </c>
      <c r="G34" s="549">
        <f>(H34/F34)*100</f>
        <v>88.3099171427101</v>
      </c>
      <c r="H34" s="1048">
        <f>SUM(H35:H40)</f>
        <v>34319</v>
      </c>
      <c r="I34" s="628">
        <f>SUM(I35:I40)</f>
        <v>75071.77</v>
      </c>
      <c r="J34" s="549">
        <f>(K34/I34)*100</f>
        <v>100</v>
      </c>
      <c r="K34" s="1066">
        <f>SUM(K35:K40)</f>
        <v>75071.77</v>
      </c>
      <c r="L34" s="627">
        <f>SUM(L35:L40)</f>
        <v>66079</v>
      </c>
      <c r="M34" s="549">
        <f>(N34/L34)*100</f>
        <v>148.4268829734106</v>
      </c>
      <c r="N34" s="1048">
        <f>SUM(N35:N40)</f>
        <v>98079</v>
      </c>
      <c r="O34" s="638">
        <f>SUM(O35:O40)</f>
        <v>0</v>
      </c>
      <c r="P34" s="627">
        <f>SUM(P35:P40)</f>
        <v>1800</v>
      </c>
      <c r="Q34" s="549">
        <f>(R34/P34)*100</f>
        <v>44.44444444444444</v>
      </c>
      <c r="R34" s="1048">
        <f>SUM(R35:R40)</f>
        <v>800</v>
      </c>
      <c r="S34" s="638">
        <f>SUM(S35:S40)</f>
        <v>17000.4</v>
      </c>
      <c r="T34" s="549">
        <f>(U34/S34)*100</f>
        <v>255.99397661231498</v>
      </c>
      <c r="U34" s="1104">
        <f>SUM(U35:U40)</f>
        <v>43520</v>
      </c>
      <c r="V34" s="639">
        <f>SUM(V35:V40)</f>
        <v>4561</v>
      </c>
      <c r="W34" s="549">
        <f>(X34/V34)*100</f>
        <v>100</v>
      </c>
      <c r="X34" s="1119">
        <f>SUM(X35:X40)</f>
        <v>4561</v>
      </c>
      <c r="Y34" s="640">
        <f>SUM(Y35:Y40)</f>
        <v>7229</v>
      </c>
      <c r="Z34" s="549">
        <f>(AA34/Y34)*100</f>
        <v>100</v>
      </c>
      <c r="AA34" s="1134">
        <f>SUM(AA35:AA40)</f>
        <v>7229</v>
      </c>
      <c r="AB34" s="556">
        <f t="shared" si="0"/>
        <v>429585.17000000004</v>
      </c>
      <c r="AC34" s="549">
        <f>(AD34/AB34)*100</f>
        <v>117.50889119379981</v>
      </c>
      <c r="AD34" s="1138">
        <f t="shared" si="11"/>
        <v>504800.77</v>
      </c>
    </row>
    <row r="35" spans="1:30" ht="15">
      <c r="A35" s="78" t="s">
        <v>192</v>
      </c>
      <c r="B35" s="567" t="s">
        <v>193</v>
      </c>
      <c r="C35" s="608">
        <v>69870</v>
      </c>
      <c r="D35" s="636">
        <f t="shared" si="12"/>
        <v>100</v>
      </c>
      <c r="E35" s="1046">
        <v>69870</v>
      </c>
      <c r="F35" s="608">
        <v>140</v>
      </c>
      <c r="G35" s="636">
        <f t="shared" si="13"/>
        <v>100</v>
      </c>
      <c r="H35" s="1046">
        <v>140</v>
      </c>
      <c r="I35" s="635">
        <v>11459.5</v>
      </c>
      <c r="J35" s="636">
        <f t="shared" si="14"/>
        <v>100</v>
      </c>
      <c r="K35" s="1067">
        <v>11459.5</v>
      </c>
      <c r="L35" s="609">
        <v>24500</v>
      </c>
      <c r="M35" s="636">
        <f t="shared" si="15"/>
        <v>100</v>
      </c>
      <c r="N35" s="1077">
        <v>24500</v>
      </c>
      <c r="O35" s="610">
        <v>0</v>
      </c>
      <c r="P35" s="611">
        <v>1400</v>
      </c>
      <c r="Q35" s="636">
        <f t="shared" si="16"/>
        <v>28.57142857142857</v>
      </c>
      <c r="R35" s="1089">
        <v>400</v>
      </c>
      <c r="S35" s="612">
        <v>17000.4</v>
      </c>
      <c r="T35" s="636">
        <f t="shared" si="17"/>
        <v>255.99397661231498</v>
      </c>
      <c r="U35" s="1101">
        <v>43520</v>
      </c>
      <c r="V35" s="613">
        <v>0</v>
      </c>
      <c r="W35" s="636" t="e">
        <f t="shared" si="18"/>
        <v>#DIV/0!</v>
      </c>
      <c r="X35" s="1116">
        <v>0</v>
      </c>
      <c r="Y35" s="614">
        <v>2460</v>
      </c>
      <c r="Z35" s="636">
        <f t="shared" si="19"/>
        <v>100</v>
      </c>
      <c r="AA35" s="1131">
        <v>2460</v>
      </c>
      <c r="AB35" s="566">
        <f t="shared" si="0"/>
        <v>126829.9</v>
      </c>
      <c r="AC35" s="636">
        <f t="shared" si="20"/>
        <v>120.12112285825347</v>
      </c>
      <c r="AD35" s="1139">
        <f aca="true" t="shared" si="21" ref="AD35:AD57">E35+H35+K35+N35+R35+U35+X35+AA35</f>
        <v>152349.5</v>
      </c>
    </row>
    <row r="36" spans="1:30" ht="15">
      <c r="A36" s="76" t="s">
        <v>194</v>
      </c>
      <c r="B36" s="578" t="s">
        <v>195</v>
      </c>
      <c r="C36" s="569">
        <v>118482</v>
      </c>
      <c r="D36" s="636">
        <f t="shared" si="12"/>
        <v>100</v>
      </c>
      <c r="E36" s="1042">
        <v>118482</v>
      </c>
      <c r="F36" s="569">
        <v>0</v>
      </c>
      <c r="G36" s="636" t="e">
        <f t="shared" si="13"/>
        <v>#DIV/0!</v>
      </c>
      <c r="H36" s="1042">
        <v>0</v>
      </c>
      <c r="I36" s="570">
        <v>0</v>
      </c>
      <c r="J36" s="636" t="e">
        <f t="shared" si="14"/>
        <v>#DIV/0!</v>
      </c>
      <c r="K36" s="1060">
        <v>0</v>
      </c>
      <c r="L36" s="571">
        <v>13500</v>
      </c>
      <c r="M36" s="636">
        <f t="shared" si="15"/>
        <v>100</v>
      </c>
      <c r="N36" s="1073">
        <v>13500</v>
      </c>
      <c r="O36" s="572">
        <v>0</v>
      </c>
      <c r="P36" s="573"/>
      <c r="Q36" s="636" t="e">
        <f t="shared" si="16"/>
        <v>#DIV/0!</v>
      </c>
      <c r="R36" s="1085"/>
      <c r="S36" s="574">
        <v>0</v>
      </c>
      <c r="T36" s="636" t="e">
        <f t="shared" si="17"/>
        <v>#DIV/0!</v>
      </c>
      <c r="U36" s="1097">
        <v>0</v>
      </c>
      <c r="V36" s="575">
        <v>0</v>
      </c>
      <c r="W36" s="636" t="e">
        <f t="shared" si="18"/>
        <v>#DIV/0!</v>
      </c>
      <c r="X36" s="1112">
        <v>0</v>
      </c>
      <c r="Y36" s="576">
        <v>0</v>
      </c>
      <c r="Z36" s="636" t="e">
        <f t="shared" si="19"/>
        <v>#DIV/0!</v>
      </c>
      <c r="AA36" s="1127">
        <v>0</v>
      </c>
      <c r="AB36" s="577">
        <f t="shared" si="0"/>
        <v>131982</v>
      </c>
      <c r="AC36" s="636">
        <f t="shared" si="20"/>
        <v>100</v>
      </c>
      <c r="AD36" s="1139">
        <f t="shared" si="21"/>
        <v>131982</v>
      </c>
    </row>
    <row r="37" spans="1:30" ht="15">
      <c r="A37" s="76" t="s">
        <v>196</v>
      </c>
      <c r="B37" s="578" t="s">
        <v>197</v>
      </c>
      <c r="C37" s="569">
        <v>0</v>
      </c>
      <c r="D37" s="636" t="e">
        <f t="shared" si="12"/>
        <v>#DIV/0!</v>
      </c>
      <c r="E37" s="1042">
        <v>0</v>
      </c>
      <c r="F37" s="569">
        <v>32322</v>
      </c>
      <c r="G37" s="636">
        <f t="shared" si="13"/>
        <v>78.50071158962936</v>
      </c>
      <c r="H37" s="1042">
        <v>25373</v>
      </c>
      <c r="I37" s="570">
        <v>32084</v>
      </c>
      <c r="J37" s="636">
        <f t="shared" si="14"/>
        <v>100</v>
      </c>
      <c r="K37" s="1060">
        <v>32084</v>
      </c>
      <c r="L37" s="571">
        <v>10000</v>
      </c>
      <c r="M37" s="636">
        <f t="shared" si="15"/>
        <v>140</v>
      </c>
      <c r="N37" s="1073">
        <v>14000</v>
      </c>
      <c r="O37" s="572">
        <v>0</v>
      </c>
      <c r="P37" s="573">
        <v>400</v>
      </c>
      <c r="Q37" s="636">
        <f t="shared" si="16"/>
        <v>100</v>
      </c>
      <c r="R37" s="1085">
        <v>400</v>
      </c>
      <c r="S37" s="574">
        <v>0</v>
      </c>
      <c r="T37" s="636" t="e">
        <f t="shared" si="17"/>
        <v>#DIV/0!</v>
      </c>
      <c r="U37" s="1097">
        <v>0</v>
      </c>
      <c r="V37" s="575">
        <v>0</v>
      </c>
      <c r="W37" s="636" t="e">
        <f t="shared" si="18"/>
        <v>#DIV/0!</v>
      </c>
      <c r="X37" s="1112">
        <v>0</v>
      </c>
      <c r="Y37" s="576">
        <v>0</v>
      </c>
      <c r="Z37" s="636" t="e">
        <f t="shared" si="19"/>
        <v>#DIV/0!</v>
      </c>
      <c r="AA37" s="1127">
        <v>0</v>
      </c>
      <c r="AB37" s="577">
        <f t="shared" si="0"/>
        <v>74806</v>
      </c>
      <c r="AC37" s="636">
        <f t="shared" si="20"/>
        <v>96.05780285003877</v>
      </c>
      <c r="AD37" s="1139">
        <f t="shared" si="21"/>
        <v>71857</v>
      </c>
    </row>
    <row r="38" spans="1:30" ht="15">
      <c r="A38" s="76" t="s">
        <v>198</v>
      </c>
      <c r="B38" s="578" t="s">
        <v>199</v>
      </c>
      <c r="C38" s="569">
        <v>0</v>
      </c>
      <c r="D38" s="636" t="e">
        <f t="shared" si="12"/>
        <v>#DIV/0!</v>
      </c>
      <c r="E38" s="1042">
        <v>0</v>
      </c>
      <c r="F38" s="569">
        <v>3000</v>
      </c>
      <c r="G38" s="636">
        <f t="shared" si="13"/>
        <v>100</v>
      </c>
      <c r="H38" s="1042">
        <v>3000</v>
      </c>
      <c r="I38" s="570">
        <v>21251</v>
      </c>
      <c r="J38" s="636">
        <f t="shared" si="14"/>
        <v>100</v>
      </c>
      <c r="K38" s="1060">
        <v>21251</v>
      </c>
      <c r="L38" s="571">
        <v>5319</v>
      </c>
      <c r="M38" s="636">
        <f t="shared" si="15"/>
        <v>570.0131603684903</v>
      </c>
      <c r="N38" s="1073">
        <v>30319</v>
      </c>
      <c r="O38" s="572">
        <v>0</v>
      </c>
      <c r="P38" s="573"/>
      <c r="Q38" s="636" t="e">
        <f t="shared" si="16"/>
        <v>#DIV/0!</v>
      </c>
      <c r="R38" s="1085"/>
      <c r="S38" s="574"/>
      <c r="T38" s="636" t="e">
        <f t="shared" si="17"/>
        <v>#DIV/0!</v>
      </c>
      <c r="U38" s="1097"/>
      <c r="V38" s="575">
        <v>0</v>
      </c>
      <c r="W38" s="636" t="e">
        <f t="shared" si="18"/>
        <v>#DIV/0!</v>
      </c>
      <c r="X38" s="1112">
        <v>0</v>
      </c>
      <c r="Y38" s="576">
        <v>799</v>
      </c>
      <c r="Z38" s="636">
        <f t="shared" si="19"/>
        <v>100</v>
      </c>
      <c r="AA38" s="1127">
        <v>799</v>
      </c>
      <c r="AB38" s="577">
        <f t="shared" si="0"/>
        <v>30369</v>
      </c>
      <c r="AC38" s="636">
        <f t="shared" si="20"/>
        <v>182.3207876452962</v>
      </c>
      <c r="AD38" s="1139">
        <f t="shared" si="21"/>
        <v>55369</v>
      </c>
    </row>
    <row r="39" spans="1:30" ht="15">
      <c r="A39" s="75" t="s">
        <v>200</v>
      </c>
      <c r="B39" s="579" t="s">
        <v>288</v>
      </c>
      <c r="C39" s="580">
        <v>30630</v>
      </c>
      <c r="D39" s="636">
        <f t="shared" si="12"/>
        <v>172.6052889324192</v>
      </c>
      <c r="E39" s="1043">
        <v>52869</v>
      </c>
      <c r="F39" s="580">
        <v>2400</v>
      </c>
      <c r="G39" s="636">
        <f t="shared" si="13"/>
        <v>200.25</v>
      </c>
      <c r="H39" s="1043">
        <v>4806</v>
      </c>
      <c r="I39" s="581">
        <v>6280</v>
      </c>
      <c r="J39" s="636">
        <f t="shared" si="14"/>
        <v>100</v>
      </c>
      <c r="K39" s="1061">
        <v>6280</v>
      </c>
      <c r="L39" s="582">
        <v>7000</v>
      </c>
      <c r="M39" s="636">
        <f t="shared" si="15"/>
        <v>142.85714285714286</v>
      </c>
      <c r="N39" s="1074">
        <v>10000</v>
      </c>
      <c r="O39" s="583">
        <v>0</v>
      </c>
      <c r="P39" s="584"/>
      <c r="Q39" s="636" t="e">
        <f t="shared" si="16"/>
        <v>#DIV/0!</v>
      </c>
      <c r="R39" s="1086"/>
      <c r="S39" s="585"/>
      <c r="T39" s="636" t="e">
        <f t="shared" si="17"/>
        <v>#DIV/0!</v>
      </c>
      <c r="U39" s="1098"/>
      <c r="V39" s="586">
        <v>4561</v>
      </c>
      <c r="W39" s="636">
        <f t="shared" si="18"/>
        <v>100</v>
      </c>
      <c r="X39" s="1113">
        <v>4561</v>
      </c>
      <c r="Y39" s="587">
        <v>1985</v>
      </c>
      <c r="Z39" s="636">
        <f t="shared" si="19"/>
        <v>125.94458438287153</v>
      </c>
      <c r="AA39" s="1128">
        <v>2500</v>
      </c>
      <c r="AB39" s="588">
        <f t="shared" si="0"/>
        <v>52856</v>
      </c>
      <c r="AC39" s="636">
        <f t="shared" si="20"/>
        <v>153.2768276070834</v>
      </c>
      <c r="AD39" s="1139">
        <f t="shared" si="21"/>
        <v>81016</v>
      </c>
    </row>
    <row r="40" spans="1:30" ht="15">
      <c r="A40" s="75" t="s">
        <v>201</v>
      </c>
      <c r="B40" s="579" t="s">
        <v>202</v>
      </c>
      <c r="C40" s="580">
        <v>0</v>
      </c>
      <c r="D40" s="636" t="e">
        <f t="shared" si="12"/>
        <v>#DIV/0!</v>
      </c>
      <c r="E40" s="1043">
        <v>0</v>
      </c>
      <c r="F40" s="580">
        <v>1000</v>
      </c>
      <c r="G40" s="636">
        <f t="shared" si="13"/>
        <v>100</v>
      </c>
      <c r="H40" s="1043">
        <v>1000</v>
      </c>
      <c r="I40" s="581">
        <v>3997.27</v>
      </c>
      <c r="J40" s="636">
        <f t="shared" si="14"/>
        <v>100</v>
      </c>
      <c r="K40" s="1061">
        <v>3997.27</v>
      </c>
      <c r="L40" s="582">
        <v>5760</v>
      </c>
      <c r="M40" s="636">
        <f t="shared" si="15"/>
        <v>100</v>
      </c>
      <c r="N40" s="1074">
        <v>5760</v>
      </c>
      <c r="O40" s="583">
        <v>0</v>
      </c>
      <c r="P40" s="584"/>
      <c r="Q40" s="636" t="e">
        <f t="shared" si="16"/>
        <v>#DIV/0!</v>
      </c>
      <c r="R40" s="1086"/>
      <c r="S40" s="585"/>
      <c r="T40" s="636" t="e">
        <f t="shared" si="17"/>
        <v>#DIV/0!</v>
      </c>
      <c r="U40" s="1098"/>
      <c r="V40" s="586">
        <v>0</v>
      </c>
      <c r="W40" s="636" t="e">
        <f t="shared" si="18"/>
        <v>#DIV/0!</v>
      </c>
      <c r="X40" s="1113">
        <v>0</v>
      </c>
      <c r="Y40" s="587">
        <v>1985</v>
      </c>
      <c r="Z40" s="636">
        <f t="shared" si="19"/>
        <v>74.05541561712846</v>
      </c>
      <c r="AA40" s="1128">
        <v>1470</v>
      </c>
      <c r="AB40" s="588">
        <f t="shared" si="0"/>
        <v>12742.27</v>
      </c>
      <c r="AC40" s="636">
        <f t="shared" si="20"/>
        <v>95.95833395462505</v>
      </c>
      <c r="AD40" s="1139">
        <f t="shared" si="21"/>
        <v>12227.27</v>
      </c>
    </row>
    <row r="41" spans="1:30" ht="15">
      <c r="A41" s="81" t="s">
        <v>203</v>
      </c>
      <c r="B41" s="626" t="s">
        <v>204</v>
      </c>
      <c r="C41" s="627">
        <f>SUM(C42:C51)</f>
        <v>1141716.5</v>
      </c>
      <c r="D41" s="549">
        <f>(E41/C41)*100</f>
        <v>96.06381969604539</v>
      </c>
      <c r="E41" s="1048">
        <f>SUM(E42:E51)</f>
        <v>1096776.48</v>
      </c>
      <c r="F41" s="627">
        <f>SUM(F42:F51)</f>
        <v>15687</v>
      </c>
      <c r="G41" s="549">
        <f>(H41/F41)*100</f>
        <v>126.04704532415376</v>
      </c>
      <c r="H41" s="1048">
        <f>SUM(H42:H51)</f>
        <v>19773</v>
      </c>
      <c r="I41" s="628">
        <f>SUM(I42:I51)</f>
        <v>79910.64</v>
      </c>
      <c r="J41" s="549">
        <f>(K41/I41)*100</f>
        <v>100.00077586664304</v>
      </c>
      <c r="K41" s="1066">
        <f>SUM(K42:K51)</f>
        <v>79911.26</v>
      </c>
      <c r="L41" s="629">
        <f>SUM(L42:L51)</f>
        <v>34031</v>
      </c>
      <c r="M41" s="549">
        <f>(N41/L41)*100</f>
        <v>185.9187211659957</v>
      </c>
      <c r="N41" s="1079">
        <f>SUM(N42:N51)</f>
        <v>63270</v>
      </c>
      <c r="O41" s="630">
        <f>SUM(O42:O51)</f>
        <v>0</v>
      </c>
      <c r="P41" s="631">
        <f>SUM(P42:P51)</f>
        <v>1200</v>
      </c>
      <c r="Q41" s="549">
        <f>(R41/P41)*100</f>
        <v>100</v>
      </c>
      <c r="R41" s="1090">
        <f>SUM(R42:R51)</f>
        <v>1200</v>
      </c>
      <c r="S41" s="632">
        <f>SUM(S42:S51)</f>
        <v>1000</v>
      </c>
      <c r="T41" s="549">
        <f>(U41/S41)*100</f>
        <v>100</v>
      </c>
      <c r="U41" s="1103">
        <f>SUM(U42:U51)</f>
        <v>1000</v>
      </c>
      <c r="V41" s="633">
        <f>SUM(V42:V51)</f>
        <v>10918</v>
      </c>
      <c r="W41" s="549">
        <f>(X41/V41)*100</f>
        <v>100</v>
      </c>
      <c r="X41" s="1118">
        <f>SUM(X42:X51)</f>
        <v>10918</v>
      </c>
      <c r="Y41" s="634">
        <f>SUM(Y42:Y51)</f>
        <v>10402</v>
      </c>
      <c r="Z41" s="549">
        <f>(AA41/Y41)*100</f>
        <v>63.17054412612959</v>
      </c>
      <c r="AA41" s="1133">
        <f>SUM(AA42:AA51)</f>
        <v>6571</v>
      </c>
      <c r="AB41" s="556">
        <f t="shared" si="0"/>
        <v>1294865.14</v>
      </c>
      <c r="AC41" s="549">
        <f>(AD41/AB41)*100</f>
        <v>98.807180800311</v>
      </c>
      <c r="AD41" s="1138">
        <f>E41+H41+K41+N41+R41+U41+X41+AA41</f>
        <v>1279419.74</v>
      </c>
    </row>
    <row r="42" spans="1:30" ht="15">
      <c r="A42" s="78" t="s">
        <v>205</v>
      </c>
      <c r="B42" s="567" t="s">
        <v>206</v>
      </c>
      <c r="C42" s="608">
        <v>0</v>
      </c>
      <c r="D42" s="559" t="e">
        <f t="shared" si="12"/>
        <v>#DIV/0!</v>
      </c>
      <c r="E42" s="1046">
        <v>0</v>
      </c>
      <c r="F42" s="608">
        <v>4303</v>
      </c>
      <c r="G42" s="559">
        <f t="shared" si="13"/>
        <v>100</v>
      </c>
      <c r="H42" s="1046">
        <v>4303</v>
      </c>
      <c r="I42" s="635">
        <v>14668.14</v>
      </c>
      <c r="J42" s="559">
        <f t="shared" si="14"/>
        <v>100</v>
      </c>
      <c r="K42" s="1067">
        <v>14668.14</v>
      </c>
      <c r="L42" s="609">
        <v>1711</v>
      </c>
      <c r="M42" s="559">
        <f t="shared" si="15"/>
        <v>100</v>
      </c>
      <c r="N42" s="1077">
        <v>1711</v>
      </c>
      <c r="O42" s="610">
        <v>0</v>
      </c>
      <c r="P42" s="611">
        <v>0</v>
      </c>
      <c r="Q42" s="559" t="e">
        <f t="shared" si="16"/>
        <v>#DIV/0!</v>
      </c>
      <c r="R42" s="1089">
        <v>0</v>
      </c>
      <c r="S42" s="612">
        <v>0</v>
      </c>
      <c r="T42" s="559" t="e">
        <f t="shared" si="17"/>
        <v>#DIV/0!</v>
      </c>
      <c r="U42" s="1101">
        <v>0</v>
      </c>
      <c r="V42" s="613">
        <v>0</v>
      </c>
      <c r="W42" s="559" t="e">
        <f t="shared" si="18"/>
        <v>#DIV/0!</v>
      </c>
      <c r="X42" s="1116">
        <v>0</v>
      </c>
      <c r="Y42" s="614">
        <v>104</v>
      </c>
      <c r="Z42" s="559">
        <f t="shared" si="19"/>
        <v>100</v>
      </c>
      <c r="AA42" s="1131">
        <v>104</v>
      </c>
      <c r="AB42" s="566">
        <f t="shared" si="0"/>
        <v>20786.14</v>
      </c>
      <c r="AC42" s="559">
        <f t="shared" si="20"/>
        <v>100</v>
      </c>
      <c r="AD42" s="1139">
        <f t="shared" si="21"/>
        <v>20786.14</v>
      </c>
    </row>
    <row r="43" spans="1:30" ht="15">
      <c r="A43" s="76" t="s">
        <v>207</v>
      </c>
      <c r="B43" s="578" t="s">
        <v>208</v>
      </c>
      <c r="C43" s="569">
        <v>1087398.5</v>
      </c>
      <c r="D43" s="636">
        <f t="shared" si="12"/>
        <v>95.83896611959645</v>
      </c>
      <c r="E43" s="1042">
        <v>1042151.48</v>
      </c>
      <c r="F43" s="569">
        <v>0</v>
      </c>
      <c r="G43" s="636" t="e">
        <f t="shared" si="13"/>
        <v>#DIV/0!</v>
      </c>
      <c r="H43" s="1042">
        <v>0</v>
      </c>
      <c r="I43" s="570">
        <v>0</v>
      </c>
      <c r="J43" s="636" t="e">
        <f t="shared" si="14"/>
        <v>#DIV/0!</v>
      </c>
      <c r="K43" s="1060">
        <v>0</v>
      </c>
      <c r="L43" s="571">
        <v>0</v>
      </c>
      <c r="M43" s="636" t="e">
        <f t="shared" si="15"/>
        <v>#DIV/0!</v>
      </c>
      <c r="N43" s="1073">
        <v>0</v>
      </c>
      <c r="O43" s="572">
        <v>0</v>
      </c>
      <c r="P43" s="573">
        <v>0</v>
      </c>
      <c r="Q43" s="636" t="e">
        <f t="shared" si="16"/>
        <v>#DIV/0!</v>
      </c>
      <c r="R43" s="1085">
        <v>0</v>
      </c>
      <c r="S43" s="574">
        <v>0</v>
      </c>
      <c r="T43" s="636" t="e">
        <f t="shared" si="17"/>
        <v>#DIV/0!</v>
      </c>
      <c r="U43" s="1097">
        <v>0</v>
      </c>
      <c r="V43" s="575">
        <v>9650</v>
      </c>
      <c r="W43" s="636">
        <f t="shared" si="18"/>
        <v>100</v>
      </c>
      <c r="X43" s="1112">
        <v>9650</v>
      </c>
      <c r="Y43" s="576">
        <v>2298</v>
      </c>
      <c r="Z43" s="636">
        <f t="shared" si="19"/>
        <v>63.838120104438644</v>
      </c>
      <c r="AA43" s="1127">
        <v>1467</v>
      </c>
      <c r="AB43" s="577">
        <f t="shared" si="0"/>
        <v>1099346.5</v>
      </c>
      <c r="AC43" s="636">
        <f t="shared" si="20"/>
        <v>95.80859901768915</v>
      </c>
      <c r="AD43" s="1139">
        <f t="shared" si="21"/>
        <v>1053268.48</v>
      </c>
    </row>
    <row r="44" spans="1:30" ht="15">
      <c r="A44" s="76" t="s">
        <v>209</v>
      </c>
      <c r="B44" s="578" t="s">
        <v>210</v>
      </c>
      <c r="C44" s="569">
        <v>0</v>
      </c>
      <c r="D44" s="636" t="e">
        <f t="shared" si="12"/>
        <v>#DIV/0!</v>
      </c>
      <c r="E44" s="1042">
        <v>0</v>
      </c>
      <c r="F44" s="569">
        <v>9000</v>
      </c>
      <c r="G44" s="636">
        <f t="shared" si="13"/>
        <v>145.4</v>
      </c>
      <c r="H44" s="1042">
        <v>13086</v>
      </c>
      <c r="I44" s="570">
        <v>10276</v>
      </c>
      <c r="J44" s="636">
        <f t="shared" si="14"/>
        <v>164.02656675749319</v>
      </c>
      <c r="K44" s="1060">
        <v>16855.37</v>
      </c>
      <c r="L44" s="571">
        <v>7261</v>
      </c>
      <c r="M44" s="636">
        <f t="shared" si="15"/>
        <v>344.3051921222972</v>
      </c>
      <c r="N44" s="1073">
        <v>25000</v>
      </c>
      <c r="O44" s="572">
        <v>0</v>
      </c>
      <c r="P44" s="573"/>
      <c r="Q44" s="636" t="e">
        <f t="shared" si="16"/>
        <v>#DIV/0!</v>
      </c>
      <c r="R44" s="1085"/>
      <c r="S44" s="574"/>
      <c r="T44" s="636" t="e">
        <f t="shared" si="17"/>
        <v>#DIV/0!</v>
      </c>
      <c r="U44" s="1097"/>
      <c r="V44" s="575"/>
      <c r="W44" s="636" t="e">
        <f t="shared" si="18"/>
        <v>#DIV/0!</v>
      </c>
      <c r="X44" s="1112"/>
      <c r="Y44" s="576"/>
      <c r="Z44" s="636" t="e">
        <f t="shared" si="19"/>
        <v>#DIV/0!</v>
      </c>
      <c r="AA44" s="1127"/>
      <c r="AB44" s="577">
        <f t="shared" si="0"/>
        <v>26537</v>
      </c>
      <c r="AC44" s="636">
        <f t="shared" si="20"/>
        <v>207.03685420356481</v>
      </c>
      <c r="AD44" s="1139">
        <f t="shared" si="21"/>
        <v>54941.369999999995</v>
      </c>
    </row>
    <row r="45" spans="1:30" ht="15">
      <c r="A45" s="76" t="s">
        <v>211</v>
      </c>
      <c r="B45" s="578" t="s">
        <v>212</v>
      </c>
      <c r="C45" s="569"/>
      <c r="D45" s="636" t="e">
        <f t="shared" si="12"/>
        <v>#DIV/0!</v>
      </c>
      <c r="E45" s="1042"/>
      <c r="F45" s="569">
        <v>0</v>
      </c>
      <c r="G45" s="636" t="e">
        <f t="shared" si="13"/>
        <v>#DIV/0!</v>
      </c>
      <c r="H45" s="1042">
        <v>0</v>
      </c>
      <c r="I45" s="570">
        <v>3500</v>
      </c>
      <c r="J45" s="636">
        <f t="shared" si="14"/>
        <v>73.14285714285714</v>
      </c>
      <c r="K45" s="1060">
        <v>2560</v>
      </c>
      <c r="L45" s="571">
        <v>0</v>
      </c>
      <c r="M45" s="636" t="e">
        <f t="shared" si="15"/>
        <v>#DIV/0!</v>
      </c>
      <c r="N45" s="1073">
        <v>0</v>
      </c>
      <c r="O45" s="572">
        <v>0</v>
      </c>
      <c r="P45" s="573">
        <v>0</v>
      </c>
      <c r="Q45" s="636" t="e">
        <f t="shared" si="16"/>
        <v>#DIV/0!</v>
      </c>
      <c r="R45" s="1085">
        <v>0</v>
      </c>
      <c r="S45" s="574">
        <v>0</v>
      </c>
      <c r="T45" s="636" t="e">
        <f t="shared" si="17"/>
        <v>#DIV/0!</v>
      </c>
      <c r="U45" s="1097">
        <v>0</v>
      </c>
      <c r="V45" s="575">
        <v>0</v>
      </c>
      <c r="W45" s="636" t="e">
        <f t="shared" si="18"/>
        <v>#DIV/0!</v>
      </c>
      <c r="X45" s="1112">
        <v>0</v>
      </c>
      <c r="Y45" s="576">
        <v>0</v>
      </c>
      <c r="Z45" s="636" t="e">
        <f t="shared" si="19"/>
        <v>#DIV/0!</v>
      </c>
      <c r="AA45" s="1127">
        <v>0</v>
      </c>
      <c r="AB45" s="577">
        <f t="shared" si="0"/>
        <v>3500</v>
      </c>
      <c r="AC45" s="636">
        <f t="shared" si="20"/>
        <v>73.14285714285714</v>
      </c>
      <c r="AD45" s="1139">
        <f t="shared" si="21"/>
        <v>2560</v>
      </c>
    </row>
    <row r="46" spans="1:30" ht="15">
      <c r="A46" s="76" t="s">
        <v>213</v>
      </c>
      <c r="B46" s="578" t="s">
        <v>214</v>
      </c>
      <c r="C46" s="569">
        <v>0</v>
      </c>
      <c r="D46" s="636" t="e">
        <f t="shared" si="12"/>
        <v>#DIV/0!</v>
      </c>
      <c r="E46" s="1042">
        <v>0</v>
      </c>
      <c r="F46" s="569">
        <v>0</v>
      </c>
      <c r="G46" s="636" t="e">
        <f t="shared" si="13"/>
        <v>#DIV/0!</v>
      </c>
      <c r="H46" s="1042">
        <v>0</v>
      </c>
      <c r="I46" s="570">
        <v>10742</v>
      </c>
      <c r="J46" s="636">
        <f t="shared" si="14"/>
        <v>93.09253397877491</v>
      </c>
      <c r="K46" s="1060">
        <v>10000</v>
      </c>
      <c r="L46" s="571">
        <v>0</v>
      </c>
      <c r="M46" s="636" t="e">
        <f t="shared" si="15"/>
        <v>#DIV/0!</v>
      </c>
      <c r="N46" s="1073">
        <v>0</v>
      </c>
      <c r="O46" s="572">
        <v>0</v>
      </c>
      <c r="P46" s="573">
        <v>0</v>
      </c>
      <c r="Q46" s="636" t="e">
        <f t="shared" si="16"/>
        <v>#DIV/0!</v>
      </c>
      <c r="R46" s="1085">
        <v>0</v>
      </c>
      <c r="S46" s="574">
        <v>0</v>
      </c>
      <c r="T46" s="636" t="e">
        <f t="shared" si="17"/>
        <v>#DIV/0!</v>
      </c>
      <c r="U46" s="1097">
        <v>0</v>
      </c>
      <c r="V46" s="575">
        <v>0</v>
      </c>
      <c r="W46" s="636" t="e">
        <f t="shared" si="18"/>
        <v>#DIV/0!</v>
      </c>
      <c r="X46" s="1112">
        <v>0</v>
      </c>
      <c r="Y46" s="576">
        <v>0</v>
      </c>
      <c r="Z46" s="636" t="e">
        <f t="shared" si="19"/>
        <v>#DIV/0!</v>
      </c>
      <c r="AA46" s="1127">
        <v>0</v>
      </c>
      <c r="AB46" s="577">
        <f t="shared" si="0"/>
        <v>10742</v>
      </c>
      <c r="AC46" s="636">
        <f t="shared" si="20"/>
        <v>93.09253397877491</v>
      </c>
      <c r="AD46" s="1139">
        <f t="shared" si="21"/>
        <v>10000</v>
      </c>
    </row>
    <row r="47" spans="1:30" ht="15">
      <c r="A47" s="76" t="s">
        <v>215</v>
      </c>
      <c r="B47" s="578" t="s">
        <v>216</v>
      </c>
      <c r="C47" s="569">
        <v>0</v>
      </c>
      <c r="D47" s="636" t="e">
        <f t="shared" si="12"/>
        <v>#DIV/0!</v>
      </c>
      <c r="E47" s="1042">
        <v>0</v>
      </c>
      <c r="F47" s="569">
        <v>0</v>
      </c>
      <c r="G47" s="636" t="e">
        <f t="shared" si="13"/>
        <v>#DIV/0!</v>
      </c>
      <c r="H47" s="1042">
        <v>0</v>
      </c>
      <c r="I47" s="570">
        <v>18000</v>
      </c>
      <c r="J47" s="636">
        <f t="shared" si="14"/>
        <v>95.79583333333333</v>
      </c>
      <c r="K47" s="1060">
        <v>17243.25</v>
      </c>
      <c r="L47" s="571">
        <v>4043</v>
      </c>
      <c r="M47" s="636">
        <f t="shared" si="15"/>
        <v>100</v>
      </c>
      <c r="N47" s="1073">
        <v>4043</v>
      </c>
      <c r="O47" s="572">
        <v>0</v>
      </c>
      <c r="P47" s="573"/>
      <c r="Q47" s="636" t="e">
        <f t="shared" si="16"/>
        <v>#DIV/0!</v>
      </c>
      <c r="R47" s="1085"/>
      <c r="S47" s="574"/>
      <c r="T47" s="636" t="e">
        <f t="shared" si="17"/>
        <v>#DIV/0!</v>
      </c>
      <c r="U47" s="1097"/>
      <c r="V47" s="575"/>
      <c r="W47" s="636" t="e">
        <f t="shared" si="18"/>
        <v>#DIV/0!</v>
      </c>
      <c r="X47" s="1112"/>
      <c r="Y47" s="576"/>
      <c r="Z47" s="636" t="e">
        <f t="shared" si="19"/>
        <v>#DIV/0!</v>
      </c>
      <c r="AA47" s="1127"/>
      <c r="AB47" s="577">
        <f t="shared" si="0"/>
        <v>22043</v>
      </c>
      <c r="AC47" s="636">
        <f t="shared" si="20"/>
        <v>96.56693734972554</v>
      </c>
      <c r="AD47" s="1139">
        <f t="shared" si="21"/>
        <v>21286.25</v>
      </c>
    </row>
    <row r="48" spans="1:30" ht="15">
      <c r="A48" s="76" t="s">
        <v>217</v>
      </c>
      <c r="B48" s="578" t="s">
        <v>218</v>
      </c>
      <c r="C48" s="569">
        <v>0</v>
      </c>
      <c r="D48" s="636" t="e">
        <f t="shared" si="12"/>
        <v>#DIV/0!</v>
      </c>
      <c r="E48" s="1042">
        <v>0</v>
      </c>
      <c r="F48" s="569">
        <v>0</v>
      </c>
      <c r="G48" s="636" t="e">
        <f t="shared" si="13"/>
        <v>#DIV/0!</v>
      </c>
      <c r="H48" s="1042">
        <v>0</v>
      </c>
      <c r="I48" s="570">
        <v>7000</v>
      </c>
      <c r="J48" s="636">
        <f t="shared" si="14"/>
        <v>40.85714285714286</v>
      </c>
      <c r="K48" s="1060">
        <v>2860</v>
      </c>
      <c r="L48" s="571">
        <v>2500</v>
      </c>
      <c r="M48" s="636">
        <f t="shared" si="15"/>
        <v>480</v>
      </c>
      <c r="N48" s="1073">
        <v>12000</v>
      </c>
      <c r="O48" s="572">
        <v>0</v>
      </c>
      <c r="P48" s="573">
        <v>1200</v>
      </c>
      <c r="Q48" s="636">
        <f t="shared" si="16"/>
        <v>100</v>
      </c>
      <c r="R48" s="1085">
        <v>1200</v>
      </c>
      <c r="S48" s="574">
        <v>0</v>
      </c>
      <c r="T48" s="636" t="e">
        <f t="shared" si="17"/>
        <v>#DIV/0!</v>
      </c>
      <c r="U48" s="1097">
        <v>0</v>
      </c>
      <c r="V48" s="575">
        <v>0</v>
      </c>
      <c r="W48" s="636" t="e">
        <f t="shared" si="18"/>
        <v>#DIV/0!</v>
      </c>
      <c r="X48" s="1112">
        <v>0</v>
      </c>
      <c r="Y48" s="576">
        <v>0</v>
      </c>
      <c r="Z48" s="636" t="e">
        <f t="shared" si="19"/>
        <v>#DIV/0!</v>
      </c>
      <c r="AA48" s="1127">
        <v>0</v>
      </c>
      <c r="AB48" s="577">
        <f t="shared" si="0"/>
        <v>10700</v>
      </c>
      <c r="AC48" s="636">
        <f t="shared" si="20"/>
        <v>150.09345794392524</v>
      </c>
      <c r="AD48" s="1139">
        <f t="shared" si="21"/>
        <v>16060</v>
      </c>
    </row>
    <row r="49" spans="1:30" ht="15">
      <c r="A49" s="76" t="s">
        <v>219</v>
      </c>
      <c r="B49" s="578" t="s">
        <v>220</v>
      </c>
      <c r="C49" s="569">
        <v>0</v>
      </c>
      <c r="D49" s="636" t="e">
        <f t="shared" si="12"/>
        <v>#DIV/0!</v>
      </c>
      <c r="E49" s="1042">
        <v>0</v>
      </c>
      <c r="F49" s="569">
        <v>0</v>
      </c>
      <c r="G49" s="636" t="e">
        <f t="shared" si="13"/>
        <v>#DIV/0!</v>
      </c>
      <c r="H49" s="1042">
        <v>0</v>
      </c>
      <c r="I49" s="570">
        <v>7162</v>
      </c>
      <c r="J49" s="636">
        <f t="shared" si="14"/>
        <v>100</v>
      </c>
      <c r="K49" s="1060">
        <v>7162</v>
      </c>
      <c r="L49" s="571">
        <v>0</v>
      </c>
      <c r="M49" s="636" t="e">
        <f t="shared" si="15"/>
        <v>#DIV/0!</v>
      </c>
      <c r="N49" s="1073">
        <v>2000</v>
      </c>
      <c r="O49" s="572">
        <v>0</v>
      </c>
      <c r="P49" s="573">
        <v>0</v>
      </c>
      <c r="Q49" s="636" t="e">
        <f t="shared" si="16"/>
        <v>#DIV/0!</v>
      </c>
      <c r="R49" s="1085">
        <v>0</v>
      </c>
      <c r="S49" s="574">
        <v>0</v>
      </c>
      <c r="T49" s="636" t="e">
        <f t="shared" si="17"/>
        <v>#DIV/0!</v>
      </c>
      <c r="U49" s="1097">
        <v>0</v>
      </c>
      <c r="V49" s="575">
        <v>0</v>
      </c>
      <c r="W49" s="636" t="e">
        <f t="shared" si="18"/>
        <v>#DIV/0!</v>
      </c>
      <c r="X49" s="1112">
        <v>0</v>
      </c>
      <c r="Y49" s="576">
        <v>0</v>
      </c>
      <c r="Z49" s="636" t="e">
        <f t="shared" si="19"/>
        <v>#DIV/0!</v>
      </c>
      <c r="AA49" s="1127">
        <v>0</v>
      </c>
      <c r="AB49" s="577">
        <f aca="true" t="shared" si="22" ref="AB49:AB76">C49+F49+I49+L49+O49+P49+S49+V49+Y49</f>
        <v>7162</v>
      </c>
      <c r="AC49" s="636">
        <f t="shared" si="20"/>
        <v>127.92516056967327</v>
      </c>
      <c r="AD49" s="1139">
        <f t="shared" si="21"/>
        <v>9162</v>
      </c>
    </row>
    <row r="50" spans="1:30" ht="15">
      <c r="A50" s="76" t="s">
        <v>221</v>
      </c>
      <c r="B50" s="578" t="s">
        <v>222</v>
      </c>
      <c r="C50" s="569">
        <v>54318</v>
      </c>
      <c r="D50" s="636">
        <f t="shared" si="12"/>
        <v>100.5651901763688</v>
      </c>
      <c r="E50" s="1042">
        <v>54625</v>
      </c>
      <c r="F50" s="569">
        <v>0</v>
      </c>
      <c r="G50" s="636" t="e">
        <f t="shared" si="13"/>
        <v>#DIV/0!</v>
      </c>
      <c r="H50" s="1042">
        <v>0</v>
      </c>
      <c r="I50" s="570">
        <v>3750</v>
      </c>
      <c r="J50" s="636">
        <f t="shared" si="14"/>
        <v>100</v>
      </c>
      <c r="K50" s="1060">
        <v>3750</v>
      </c>
      <c r="L50" s="571">
        <v>15552</v>
      </c>
      <c r="M50" s="636">
        <f t="shared" si="15"/>
        <v>100</v>
      </c>
      <c r="N50" s="1073">
        <v>15552</v>
      </c>
      <c r="O50" s="572">
        <v>0</v>
      </c>
      <c r="P50" s="573">
        <v>0</v>
      </c>
      <c r="Q50" s="636" t="e">
        <f t="shared" si="16"/>
        <v>#DIV/0!</v>
      </c>
      <c r="R50" s="1085">
        <v>0</v>
      </c>
      <c r="S50" s="574">
        <v>0</v>
      </c>
      <c r="T50" s="636" t="e">
        <f t="shared" si="17"/>
        <v>#DIV/0!</v>
      </c>
      <c r="U50" s="1097">
        <v>0</v>
      </c>
      <c r="V50" s="575">
        <v>0</v>
      </c>
      <c r="W50" s="636" t="e">
        <f t="shared" si="18"/>
        <v>#DIV/0!</v>
      </c>
      <c r="X50" s="1112">
        <v>0</v>
      </c>
      <c r="Y50" s="576">
        <v>5000</v>
      </c>
      <c r="Z50" s="636">
        <f t="shared" si="19"/>
        <v>100</v>
      </c>
      <c r="AA50" s="1127">
        <v>5000</v>
      </c>
      <c r="AB50" s="577">
        <f t="shared" si="22"/>
        <v>78620</v>
      </c>
      <c r="AC50" s="636">
        <f t="shared" si="20"/>
        <v>100.39048588145509</v>
      </c>
      <c r="AD50" s="1139">
        <f t="shared" si="21"/>
        <v>78927</v>
      </c>
    </row>
    <row r="51" spans="1:30" ht="15">
      <c r="A51" s="82" t="s">
        <v>223</v>
      </c>
      <c r="B51" s="579" t="s">
        <v>224</v>
      </c>
      <c r="C51" s="580">
        <v>0</v>
      </c>
      <c r="D51" s="636" t="e">
        <f t="shared" si="12"/>
        <v>#DIV/0!</v>
      </c>
      <c r="E51" s="1043">
        <v>0</v>
      </c>
      <c r="F51" s="580">
        <v>2384</v>
      </c>
      <c r="G51" s="636">
        <f t="shared" si="13"/>
        <v>100</v>
      </c>
      <c r="H51" s="1043">
        <v>2384</v>
      </c>
      <c r="I51" s="581">
        <v>4812.5</v>
      </c>
      <c r="J51" s="636">
        <f t="shared" si="14"/>
        <v>100</v>
      </c>
      <c r="K51" s="1061">
        <v>4812.5</v>
      </c>
      <c r="L51" s="582">
        <v>2964</v>
      </c>
      <c r="M51" s="636">
        <f t="shared" si="15"/>
        <v>100</v>
      </c>
      <c r="N51" s="1074">
        <v>2964</v>
      </c>
      <c r="O51" s="583">
        <v>0</v>
      </c>
      <c r="P51" s="584"/>
      <c r="Q51" s="636" t="e">
        <f t="shared" si="16"/>
        <v>#DIV/0!</v>
      </c>
      <c r="R51" s="1086"/>
      <c r="S51" s="585">
        <v>1000</v>
      </c>
      <c r="T51" s="636">
        <f t="shared" si="17"/>
        <v>100</v>
      </c>
      <c r="U51" s="1098">
        <v>1000</v>
      </c>
      <c r="V51" s="586">
        <v>1268</v>
      </c>
      <c r="W51" s="636">
        <f t="shared" si="18"/>
        <v>100</v>
      </c>
      <c r="X51" s="1113">
        <v>1268</v>
      </c>
      <c r="Y51" s="587">
        <v>3000</v>
      </c>
      <c r="Z51" s="636">
        <f t="shared" si="19"/>
        <v>0</v>
      </c>
      <c r="AA51" s="1128"/>
      <c r="AB51" s="588">
        <f t="shared" si="22"/>
        <v>15428.5</v>
      </c>
      <c r="AC51" s="636">
        <f t="shared" si="20"/>
        <v>80.55546553456267</v>
      </c>
      <c r="AD51" s="1139">
        <f t="shared" si="21"/>
        <v>12428.5</v>
      </c>
    </row>
    <row r="52" spans="1:30" ht="15">
      <c r="A52" s="83" t="s">
        <v>225</v>
      </c>
      <c r="B52" s="626" t="s">
        <v>226</v>
      </c>
      <c r="C52" s="627">
        <f>SUM(C53:C57)</f>
        <v>0</v>
      </c>
      <c r="D52" s="549" t="e">
        <f>(E52/C52)*100</f>
        <v>#DIV/0!</v>
      </c>
      <c r="E52" s="1048">
        <f>SUM(E53:E57)</f>
        <v>32639.77</v>
      </c>
      <c r="F52" s="627">
        <f>SUM(F53:F57)</f>
        <v>5784</v>
      </c>
      <c r="G52" s="549">
        <f>(H52/F52)*100</f>
        <v>90.61203319502074</v>
      </c>
      <c r="H52" s="1048">
        <f>SUM(H53:H57)</f>
        <v>5241</v>
      </c>
      <c r="I52" s="628">
        <f>SUM(I53:I57)</f>
        <v>5913</v>
      </c>
      <c r="J52" s="549">
        <f>(K52/I52)*100</f>
        <v>252.198545577541</v>
      </c>
      <c r="K52" s="1066">
        <f>SUM(K53:K57)</f>
        <v>14912.5</v>
      </c>
      <c r="L52" s="629">
        <f>SUM(L53:L57)</f>
        <v>52425</v>
      </c>
      <c r="M52" s="549">
        <f>(N52/L52)*100</f>
        <v>100</v>
      </c>
      <c r="N52" s="1079">
        <f>SUM(N53:N57)</f>
        <v>52425</v>
      </c>
      <c r="O52" s="630">
        <f>SUM(O53:O57)</f>
        <v>0</v>
      </c>
      <c r="P52" s="631">
        <f>SUM(P53:P57)</f>
        <v>1000</v>
      </c>
      <c r="Q52" s="549">
        <f>(R52/P52)*100</f>
        <v>100</v>
      </c>
      <c r="R52" s="1090">
        <f>SUM(R53:R57)</f>
        <v>1000</v>
      </c>
      <c r="S52" s="632">
        <f>SUM(S53:S57)</f>
        <v>2000</v>
      </c>
      <c r="T52" s="549">
        <f>(U52/S52)*100</f>
        <v>100</v>
      </c>
      <c r="U52" s="1103">
        <f>SUM(U53:U57)</f>
        <v>2000</v>
      </c>
      <c r="V52" s="633">
        <f>SUM(V53:V57)</f>
        <v>8161</v>
      </c>
      <c r="W52" s="549">
        <f>(X52/V52)*100</f>
        <v>100</v>
      </c>
      <c r="X52" s="1118">
        <f>SUM(X53:X57)</f>
        <v>8161</v>
      </c>
      <c r="Y52" s="634">
        <f>SUM(Y53:Y57)</f>
        <v>6884</v>
      </c>
      <c r="Z52" s="549">
        <f>(AA52/Y52)*100</f>
        <v>7.2632190586868095</v>
      </c>
      <c r="AA52" s="1133">
        <f>SUM(AA53:AA57)</f>
        <v>500</v>
      </c>
      <c r="AB52" s="556">
        <f t="shared" si="22"/>
        <v>82167</v>
      </c>
      <c r="AC52" s="549">
        <f>(AD52/AB52)*100</f>
        <v>142.24599900203245</v>
      </c>
      <c r="AD52" s="1138">
        <f>E52+H52+K52+N52+R52+U52+X52+AA52</f>
        <v>116879.27</v>
      </c>
    </row>
    <row r="53" spans="1:30" ht="15">
      <c r="A53" s="78" t="s">
        <v>227</v>
      </c>
      <c r="B53" s="567" t="s">
        <v>228</v>
      </c>
      <c r="C53" s="608">
        <v>0</v>
      </c>
      <c r="D53" s="636" t="e">
        <f t="shared" si="12"/>
        <v>#DIV/0!</v>
      </c>
      <c r="E53" s="1046">
        <v>0</v>
      </c>
      <c r="F53" s="608">
        <v>0</v>
      </c>
      <c r="G53" s="636" t="e">
        <f t="shared" si="13"/>
        <v>#DIV/0!</v>
      </c>
      <c r="H53" s="1046">
        <v>0</v>
      </c>
      <c r="I53" s="635">
        <v>0</v>
      </c>
      <c r="J53" s="636" t="e">
        <f t="shared" si="14"/>
        <v>#DIV/0!</v>
      </c>
      <c r="K53" s="1067">
        <v>0</v>
      </c>
      <c r="L53" s="609">
        <v>23000</v>
      </c>
      <c r="M53" s="636">
        <f t="shared" si="15"/>
        <v>100</v>
      </c>
      <c r="N53" s="1077">
        <v>23000</v>
      </c>
      <c r="O53" s="610">
        <v>0</v>
      </c>
      <c r="P53" s="611">
        <v>0</v>
      </c>
      <c r="Q53" s="636" t="e">
        <f t="shared" si="16"/>
        <v>#DIV/0!</v>
      </c>
      <c r="R53" s="1089">
        <v>0</v>
      </c>
      <c r="S53" s="612">
        <v>0</v>
      </c>
      <c r="T53" s="636" t="e">
        <f t="shared" si="17"/>
        <v>#DIV/0!</v>
      </c>
      <c r="U53" s="1101">
        <v>0</v>
      </c>
      <c r="V53" s="613">
        <v>0</v>
      </c>
      <c r="W53" s="636" t="e">
        <f t="shared" si="18"/>
        <v>#DIV/0!</v>
      </c>
      <c r="X53" s="1116">
        <v>0</v>
      </c>
      <c r="Y53" s="614">
        <v>0</v>
      </c>
      <c r="Z53" s="636" t="e">
        <f t="shared" si="19"/>
        <v>#DIV/0!</v>
      </c>
      <c r="AA53" s="1131">
        <v>0</v>
      </c>
      <c r="AB53" s="566">
        <f t="shared" si="22"/>
        <v>23000</v>
      </c>
      <c r="AC53" s="636">
        <f t="shared" si="20"/>
        <v>100</v>
      </c>
      <c r="AD53" s="1139">
        <f t="shared" si="21"/>
        <v>23000</v>
      </c>
    </row>
    <row r="54" spans="1:30" ht="15">
      <c r="A54" s="76" t="s">
        <v>229</v>
      </c>
      <c r="B54" s="578" t="s">
        <v>298</v>
      </c>
      <c r="C54" s="569">
        <v>0</v>
      </c>
      <c r="D54" s="636" t="e">
        <f t="shared" si="12"/>
        <v>#DIV/0!</v>
      </c>
      <c r="E54" s="1042">
        <v>0</v>
      </c>
      <c r="F54" s="569">
        <v>5704</v>
      </c>
      <c r="G54" s="636">
        <f t="shared" si="13"/>
        <v>89.86676016830295</v>
      </c>
      <c r="H54" s="1042">
        <v>5126</v>
      </c>
      <c r="I54" s="570">
        <v>0</v>
      </c>
      <c r="J54" s="636" t="e">
        <f t="shared" si="14"/>
        <v>#DIV/0!</v>
      </c>
      <c r="K54" s="1060">
        <v>0</v>
      </c>
      <c r="L54" s="571">
        <v>5524</v>
      </c>
      <c r="M54" s="636">
        <f t="shared" si="15"/>
        <v>100</v>
      </c>
      <c r="N54" s="1073">
        <v>5524</v>
      </c>
      <c r="O54" s="572">
        <v>0</v>
      </c>
      <c r="P54" s="573"/>
      <c r="Q54" s="636" t="e">
        <f t="shared" si="16"/>
        <v>#DIV/0!</v>
      </c>
      <c r="R54" s="1085"/>
      <c r="S54" s="574">
        <v>0</v>
      </c>
      <c r="T54" s="636" t="e">
        <f t="shared" si="17"/>
        <v>#DIV/0!</v>
      </c>
      <c r="U54" s="1097">
        <v>0</v>
      </c>
      <c r="V54" s="575">
        <v>3941</v>
      </c>
      <c r="W54" s="636">
        <f t="shared" si="18"/>
        <v>99.86044151230652</v>
      </c>
      <c r="X54" s="1112">
        <v>3935.5</v>
      </c>
      <c r="Y54" s="576">
        <v>0</v>
      </c>
      <c r="Z54" s="636" t="e">
        <f t="shared" si="19"/>
        <v>#DIV/0!</v>
      </c>
      <c r="AA54" s="1127">
        <v>0</v>
      </c>
      <c r="AB54" s="577">
        <f t="shared" si="22"/>
        <v>15169</v>
      </c>
      <c r="AC54" s="636">
        <f t="shared" si="20"/>
        <v>96.15333904674006</v>
      </c>
      <c r="AD54" s="1139">
        <f t="shared" si="21"/>
        <v>14585.5</v>
      </c>
    </row>
    <row r="55" spans="1:30" ht="15">
      <c r="A55" s="76" t="s">
        <v>230</v>
      </c>
      <c r="B55" s="578" t="s">
        <v>231</v>
      </c>
      <c r="C55" s="569">
        <v>0</v>
      </c>
      <c r="D55" s="636" t="e">
        <f t="shared" si="12"/>
        <v>#DIV/0!</v>
      </c>
      <c r="E55" s="1042">
        <v>0</v>
      </c>
      <c r="F55" s="569">
        <v>0</v>
      </c>
      <c r="G55" s="636" t="e">
        <f t="shared" si="13"/>
        <v>#DIV/0!</v>
      </c>
      <c r="H55" s="1042">
        <v>0</v>
      </c>
      <c r="I55" s="570">
        <v>500</v>
      </c>
      <c r="J55" s="636">
        <f t="shared" si="14"/>
        <v>100</v>
      </c>
      <c r="K55" s="1060">
        <v>500</v>
      </c>
      <c r="L55" s="571">
        <v>0</v>
      </c>
      <c r="M55" s="636" t="e">
        <f t="shared" si="15"/>
        <v>#DIV/0!</v>
      </c>
      <c r="N55" s="1073">
        <v>0</v>
      </c>
      <c r="O55" s="572">
        <v>0</v>
      </c>
      <c r="P55" s="573"/>
      <c r="Q55" s="636" t="e">
        <f t="shared" si="16"/>
        <v>#DIV/0!</v>
      </c>
      <c r="R55" s="1085"/>
      <c r="S55" s="574">
        <v>0</v>
      </c>
      <c r="T55" s="636" t="e">
        <f t="shared" si="17"/>
        <v>#DIV/0!</v>
      </c>
      <c r="U55" s="1097">
        <v>0</v>
      </c>
      <c r="V55" s="575">
        <v>175</v>
      </c>
      <c r="W55" s="636">
        <f t="shared" si="18"/>
        <v>100</v>
      </c>
      <c r="X55" s="1112">
        <v>175</v>
      </c>
      <c r="Y55" s="576">
        <v>500</v>
      </c>
      <c r="Z55" s="636">
        <f t="shared" si="19"/>
        <v>100</v>
      </c>
      <c r="AA55" s="1127">
        <v>500</v>
      </c>
      <c r="AB55" s="577">
        <f t="shared" si="22"/>
        <v>1175</v>
      </c>
      <c r="AC55" s="636">
        <f t="shared" si="20"/>
        <v>100</v>
      </c>
      <c r="AD55" s="1139">
        <f t="shared" si="21"/>
        <v>1175</v>
      </c>
    </row>
    <row r="56" spans="1:30" ht="15">
      <c r="A56" s="76" t="s">
        <v>232</v>
      </c>
      <c r="B56" s="578" t="s">
        <v>233</v>
      </c>
      <c r="C56" s="569">
        <v>0</v>
      </c>
      <c r="D56" s="636" t="e">
        <f t="shared" si="12"/>
        <v>#DIV/0!</v>
      </c>
      <c r="E56" s="1042">
        <v>0</v>
      </c>
      <c r="F56" s="569">
        <v>80</v>
      </c>
      <c r="G56" s="636">
        <f t="shared" si="13"/>
        <v>100</v>
      </c>
      <c r="H56" s="1042">
        <v>80</v>
      </c>
      <c r="I56" s="570">
        <v>900</v>
      </c>
      <c r="J56" s="636">
        <f t="shared" si="14"/>
        <v>100</v>
      </c>
      <c r="K56" s="1060">
        <v>900</v>
      </c>
      <c r="L56" s="571">
        <v>634</v>
      </c>
      <c r="M56" s="636">
        <f t="shared" si="15"/>
        <v>100</v>
      </c>
      <c r="N56" s="1073">
        <v>634</v>
      </c>
      <c r="O56" s="572">
        <v>0</v>
      </c>
      <c r="P56" s="573">
        <v>0</v>
      </c>
      <c r="Q56" s="636" t="e">
        <f t="shared" si="16"/>
        <v>#DIV/0!</v>
      </c>
      <c r="R56" s="1085">
        <v>0</v>
      </c>
      <c r="S56" s="574">
        <v>0</v>
      </c>
      <c r="T56" s="636" t="e">
        <f t="shared" si="17"/>
        <v>#DIV/0!</v>
      </c>
      <c r="U56" s="1097">
        <v>0</v>
      </c>
      <c r="V56" s="575">
        <v>300</v>
      </c>
      <c r="W56" s="636">
        <f t="shared" si="18"/>
        <v>100.16666666666667</v>
      </c>
      <c r="X56" s="1112">
        <v>300.5</v>
      </c>
      <c r="Y56" s="576">
        <v>0</v>
      </c>
      <c r="Z56" s="636" t="e">
        <f t="shared" si="19"/>
        <v>#DIV/0!</v>
      </c>
      <c r="AA56" s="1127">
        <v>0</v>
      </c>
      <c r="AB56" s="577">
        <f t="shared" si="22"/>
        <v>1914</v>
      </c>
      <c r="AC56" s="636">
        <f t="shared" si="20"/>
        <v>100.02612330198536</v>
      </c>
      <c r="AD56" s="1139">
        <f t="shared" si="21"/>
        <v>1914.5</v>
      </c>
    </row>
    <row r="57" spans="1:30" ht="15">
      <c r="A57" s="77" t="s">
        <v>234</v>
      </c>
      <c r="B57" s="579" t="s">
        <v>473</v>
      </c>
      <c r="C57" s="580">
        <v>0</v>
      </c>
      <c r="D57" s="636" t="e">
        <f t="shared" si="12"/>
        <v>#DIV/0!</v>
      </c>
      <c r="E57" s="1043">
        <v>32639.77</v>
      </c>
      <c r="F57" s="580">
        <v>0</v>
      </c>
      <c r="G57" s="636" t="e">
        <f t="shared" si="13"/>
        <v>#DIV/0!</v>
      </c>
      <c r="H57" s="1043">
        <v>35</v>
      </c>
      <c r="I57" s="581">
        <v>4513</v>
      </c>
      <c r="J57" s="636">
        <f t="shared" si="14"/>
        <v>299.4128074451584</v>
      </c>
      <c r="K57" s="1061">
        <v>13512.5</v>
      </c>
      <c r="L57" s="582">
        <v>23267</v>
      </c>
      <c r="M57" s="636">
        <f t="shared" si="15"/>
        <v>100</v>
      </c>
      <c r="N57" s="1074">
        <v>23267</v>
      </c>
      <c r="O57" s="583">
        <v>0</v>
      </c>
      <c r="P57" s="641">
        <v>1000</v>
      </c>
      <c r="Q57" s="636">
        <f t="shared" si="16"/>
        <v>100</v>
      </c>
      <c r="R57" s="1091">
        <v>1000</v>
      </c>
      <c r="S57" s="585">
        <v>2000</v>
      </c>
      <c r="T57" s="636">
        <f t="shared" si="17"/>
        <v>100</v>
      </c>
      <c r="U57" s="1098">
        <v>2000</v>
      </c>
      <c r="V57" s="642">
        <v>3745</v>
      </c>
      <c r="W57" s="636">
        <f t="shared" si="18"/>
        <v>100.13351134846462</v>
      </c>
      <c r="X57" s="1120">
        <v>3750</v>
      </c>
      <c r="Y57" s="587">
        <v>6384</v>
      </c>
      <c r="Z57" s="636">
        <f t="shared" si="19"/>
        <v>0</v>
      </c>
      <c r="AA57" s="1128"/>
      <c r="AB57" s="588">
        <f t="shared" si="22"/>
        <v>40909</v>
      </c>
      <c r="AC57" s="636">
        <f t="shared" si="20"/>
        <v>186.27751839448536</v>
      </c>
      <c r="AD57" s="1139">
        <f t="shared" si="21"/>
        <v>76204.27</v>
      </c>
    </row>
    <row r="58" spans="1:30" ht="15">
      <c r="A58" s="84" t="s">
        <v>235</v>
      </c>
      <c r="B58" s="643" t="s">
        <v>236</v>
      </c>
      <c r="C58" s="644">
        <f>SUM(C60:C61)</f>
        <v>0</v>
      </c>
      <c r="D58" s="645"/>
      <c r="E58" s="1049">
        <f>SUM(E60:E61)</f>
        <v>0</v>
      </c>
      <c r="F58" s="644">
        <f>SUM(F60:F61)</f>
        <v>0</v>
      </c>
      <c r="G58" s="645"/>
      <c r="H58" s="1049">
        <f>SUM(H60:H61)</f>
        <v>0</v>
      </c>
      <c r="I58" s="646">
        <f>SUM(I60:I61)</f>
        <v>2055</v>
      </c>
      <c r="J58" s="645"/>
      <c r="K58" s="1068">
        <f>SUM(K60:K61)</f>
        <v>2055</v>
      </c>
      <c r="L58" s="647">
        <f>SUM(L60:L61)</f>
        <v>44000</v>
      </c>
      <c r="M58" s="645"/>
      <c r="N58" s="1080">
        <f>SUM(N60:N61)</f>
        <v>44000</v>
      </c>
      <c r="O58" s="648">
        <f>SUM(O60:O61)</f>
        <v>0</v>
      </c>
      <c r="P58" s="649">
        <f>SUM(P60:P61)</f>
        <v>0</v>
      </c>
      <c r="Q58" s="645"/>
      <c r="R58" s="1092">
        <f>SUM(R60:R61)</f>
        <v>0</v>
      </c>
      <c r="S58" s="650">
        <f>SUM(S60:S61)</f>
        <v>0</v>
      </c>
      <c r="T58" s="645"/>
      <c r="U58" s="1105">
        <f>SUM(U60:U61)</f>
        <v>0</v>
      </c>
      <c r="V58" s="651">
        <f>SUM(V60:V61)</f>
        <v>25000</v>
      </c>
      <c r="W58" s="645"/>
      <c r="X58" s="1121">
        <f>SUM(X60:X61)</f>
        <v>25000</v>
      </c>
      <c r="Y58" s="652">
        <f>SUM(Y60:Y61)</f>
        <v>0</v>
      </c>
      <c r="Z58" s="645"/>
      <c r="AA58" s="1135">
        <f>SUM(AA60:AA61)</f>
        <v>0</v>
      </c>
      <c r="AB58" s="625">
        <f t="shared" si="22"/>
        <v>71055</v>
      </c>
      <c r="AC58" s="645"/>
      <c r="AD58" s="1137">
        <f aca="true" t="shared" si="23" ref="AD58:AD77">E58+H58+K58+N58+R58+U58+X58+AA58</f>
        <v>71055</v>
      </c>
    </row>
    <row r="59" spans="1:30" ht="15">
      <c r="A59" s="81" t="s">
        <v>237</v>
      </c>
      <c r="B59" s="626" t="s">
        <v>238</v>
      </c>
      <c r="C59" s="627">
        <f>SUM(C60:C61)</f>
        <v>0</v>
      </c>
      <c r="D59" s="549" t="e">
        <f>(E59/C59)*100</f>
        <v>#DIV/0!</v>
      </c>
      <c r="E59" s="1048">
        <f>SUM(E60:E61)</f>
        <v>0</v>
      </c>
      <c r="F59" s="627">
        <f>SUM(F60:F61)</f>
        <v>0</v>
      </c>
      <c r="G59" s="549" t="e">
        <f>(H59/F59)*100</f>
        <v>#DIV/0!</v>
      </c>
      <c r="H59" s="1048">
        <f>SUM(H60:H61)</f>
        <v>0</v>
      </c>
      <c r="I59" s="628">
        <f>SUM(I60:I61)</f>
        <v>2055</v>
      </c>
      <c r="J59" s="549">
        <f>(K59/I59)*100</f>
        <v>100</v>
      </c>
      <c r="K59" s="1066">
        <f>SUM(K60:K61)</f>
        <v>2055</v>
      </c>
      <c r="L59" s="629">
        <f>SUM(L60:L61)</f>
        <v>44000</v>
      </c>
      <c r="M59" s="549">
        <f>(N59/L59)*100</f>
        <v>100</v>
      </c>
      <c r="N59" s="1079">
        <f>SUM(N60:N61)</f>
        <v>44000</v>
      </c>
      <c r="O59" s="630">
        <f>SUM(O60:O61)</f>
        <v>0</v>
      </c>
      <c r="P59" s="631">
        <f>SUM(P60:P61)</f>
        <v>0</v>
      </c>
      <c r="Q59" s="549" t="e">
        <f>(R59/P59)*100</f>
        <v>#DIV/0!</v>
      </c>
      <c r="R59" s="1090">
        <f>SUM(R60:R61)</f>
        <v>0</v>
      </c>
      <c r="S59" s="632">
        <f>SUM(S60:S61)</f>
        <v>0</v>
      </c>
      <c r="T59" s="549" t="e">
        <f>(U59/S59)*100</f>
        <v>#DIV/0!</v>
      </c>
      <c r="U59" s="1103">
        <f>SUM(U60:U61)</f>
        <v>0</v>
      </c>
      <c r="V59" s="633">
        <f>SUM(V60:V61)</f>
        <v>25000</v>
      </c>
      <c r="W59" s="549">
        <f>(X59/V59)*100</f>
        <v>100</v>
      </c>
      <c r="X59" s="1118">
        <f>SUM(X60:X61)</f>
        <v>25000</v>
      </c>
      <c r="Y59" s="634">
        <f>SUM(Y60:Y61)</f>
        <v>0</v>
      </c>
      <c r="Z59" s="549" t="e">
        <f>(AA59/Y59)*100</f>
        <v>#DIV/0!</v>
      </c>
      <c r="AA59" s="1133">
        <f>SUM(AA60:AA61)</f>
        <v>0</v>
      </c>
      <c r="AB59" s="556">
        <f t="shared" si="22"/>
        <v>71055</v>
      </c>
      <c r="AC59" s="549">
        <f>(AD59/AB59)*100</f>
        <v>100</v>
      </c>
      <c r="AD59" s="1138">
        <f t="shared" si="23"/>
        <v>71055</v>
      </c>
    </row>
    <row r="60" spans="1:30" ht="15">
      <c r="A60" s="78" t="s">
        <v>239</v>
      </c>
      <c r="B60" s="567" t="s">
        <v>240</v>
      </c>
      <c r="C60" s="608">
        <v>0</v>
      </c>
      <c r="D60" s="636" t="e">
        <f>(E60/C60)*100</f>
        <v>#DIV/0!</v>
      </c>
      <c r="E60" s="1046">
        <v>0</v>
      </c>
      <c r="F60" s="608">
        <v>0</v>
      </c>
      <c r="G60" s="636" t="e">
        <f>(H60/F60)*100</f>
        <v>#DIV/0!</v>
      </c>
      <c r="H60" s="1046">
        <v>0</v>
      </c>
      <c r="I60" s="635">
        <v>2055</v>
      </c>
      <c r="J60" s="636">
        <f>(K60/I60)*100</f>
        <v>100</v>
      </c>
      <c r="K60" s="1067">
        <v>2055</v>
      </c>
      <c r="L60" s="609">
        <v>0</v>
      </c>
      <c r="M60" s="636" t="e">
        <f>(N60/L60)*100</f>
        <v>#DIV/0!</v>
      </c>
      <c r="N60" s="1077">
        <v>0</v>
      </c>
      <c r="O60" s="610">
        <v>0</v>
      </c>
      <c r="P60" s="611">
        <v>0</v>
      </c>
      <c r="Q60" s="636" t="e">
        <f>(R60/P60)*100</f>
        <v>#DIV/0!</v>
      </c>
      <c r="R60" s="1089">
        <v>0</v>
      </c>
      <c r="S60" s="612">
        <v>0</v>
      </c>
      <c r="T60" s="636" t="e">
        <f>(U60/S60)*100</f>
        <v>#DIV/0!</v>
      </c>
      <c r="U60" s="1101">
        <v>0</v>
      </c>
      <c r="V60" s="613">
        <v>0</v>
      </c>
      <c r="W60" s="636" t="e">
        <f>(X60/V60)*100</f>
        <v>#DIV/0!</v>
      </c>
      <c r="X60" s="1116">
        <v>0</v>
      </c>
      <c r="Y60" s="614">
        <v>0</v>
      </c>
      <c r="Z60" s="636" t="e">
        <f>(AA60/Y60)*100</f>
        <v>#DIV/0!</v>
      </c>
      <c r="AA60" s="1131">
        <v>0</v>
      </c>
      <c r="AB60" s="566">
        <f t="shared" si="22"/>
        <v>2055</v>
      </c>
      <c r="AC60" s="636">
        <f>(AD60/AB60)*100</f>
        <v>100</v>
      </c>
      <c r="AD60" s="1139">
        <f t="shared" si="23"/>
        <v>2055</v>
      </c>
    </row>
    <row r="61" spans="1:30" ht="15">
      <c r="A61" s="77" t="s">
        <v>241</v>
      </c>
      <c r="B61" s="579" t="s">
        <v>242</v>
      </c>
      <c r="C61" s="580">
        <v>0</v>
      </c>
      <c r="D61" s="636" t="e">
        <f>(E61/C61)*100</f>
        <v>#DIV/0!</v>
      </c>
      <c r="E61" s="1043">
        <v>0</v>
      </c>
      <c r="F61" s="580">
        <v>0</v>
      </c>
      <c r="G61" s="636" t="e">
        <f>(H61/F61)*100</f>
        <v>#DIV/0!</v>
      </c>
      <c r="H61" s="1043">
        <v>0</v>
      </c>
      <c r="I61" s="581">
        <v>0</v>
      </c>
      <c r="J61" s="636" t="e">
        <f>(K61/I61)*100</f>
        <v>#DIV/0!</v>
      </c>
      <c r="K61" s="1061">
        <v>0</v>
      </c>
      <c r="L61" s="582">
        <v>44000</v>
      </c>
      <c r="M61" s="636">
        <f>(N61/L61)*100</f>
        <v>100</v>
      </c>
      <c r="N61" s="1074">
        <v>44000</v>
      </c>
      <c r="O61" s="583">
        <v>0</v>
      </c>
      <c r="P61" s="584"/>
      <c r="Q61" s="636" t="e">
        <f>(R61/P61)*100</f>
        <v>#DIV/0!</v>
      </c>
      <c r="R61" s="1086"/>
      <c r="S61" s="585">
        <v>0</v>
      </c>
      <c r="T61" s="636" t="e">
        <f>(U61/S61)*100</f>
        <v>#DIV/0!</v>
      </c>
      <c r="U61" s="1098">
        <v>0</v>
      </c>
      <c r="V61" s="586">
        <v>25000</v>
      </c>
      <c r="W61" s="636">
        <f>(X61/V61)*100</f>
        <v>100</v>
      </c>
      <c r="X61" s="1113">
        <v>25000</v>
      </c>
      <c r="Y61" s="587">
        <v>0</v>
      </c>
      <c r="Z61" s="636" t="e">
        <f>(AA61/Y61)*100</f>
        <v>#DIV/0!</v>
      </c>
      <c r="AA61" s="1128">
        <v>0</v>
      </c>
      <c r="AB61" s="588">
        <f t="shared" si="22"/>
        <v>69000</v>
      </c>
      <c r="AC61" s="636">
        <f>(AD61/AB61)*100</f>
        <v>100</v>
      </c>
      <c r="AD61" s="1139">
        <f t="shared" si="23"/>
        <v>69000</v>
      </c>
    </row>
    <row r="62" spans="1:30" ht="15">
      <c r="A62" s="84" t="s">
        <v>243</v>
      </c>
      <c r="B62" s="643" t="s">
        <v>244</v>
      </c>
      <c r="C62" s="644">
        <f>SUM(C64:C64)</f>
        <v>0</v>
      </c>
      <c r="D62" s="645"/>
      <c r="E62" s="1049">
        <f>SUM(E64:E64)</f>
        <v>0</v>
      </c>
      <c r="F62" s="644">
        <f>SUM(F64:F64)</f>
        <v>0</v>
      </c>
      <c r="G62" s="645"/>
      <c r="H62" s="1049">
        <f>SUM(H64:H64)</f>
        <v>0</v>
      </c>
      <c r="I62" s="646">
        <f>SUM(I64:I64)</f>
        <v>0</v>
      </c>
      <c r="J62" s="645"/>
      <c r="K62" s="1068">
        <f>SUM(K64:K64)</f>
        <v>0</v>
      </c>
      <c r="L62" s="647">
        <f>SUM(L64:L64)</f>
        <v>0</v>
      </c>
      <c r="M62" s="645"/>
      <c r="N62" s="1080">
        <f>SUM(N64:N64)</f>
        <v>0</v>
      </c>
      <c r="O62" s="648">
        <f>SUM(O64:O64)</f>
        <v>0</v>
      </c>
      <c r="P62" s="649">
        <f>SUM(P64:P64)</f>
        <v>0</v>
      </c>
      <c r="Q62" s="645"/>
      <c r="R62" s="1092">
        <f>SUM(R64:R64)</f>
        <v>0</v>
      </c>
      <c r="S62" s="650">
        <f>SUM(S64:S64)</f>
        <v>0</v>
      </c>
      <c r="T62" s="645"/>
      <c r="U62" s="1105">
        <f>SUM(U64:U64)</f>
        <v>0</v>
      </c>
      <c r="V62" s="651">
        <f>SUM(V64:V64)</f>
        <v>0</v>
      </c>
      <c r="W62" s="645"/>
      <c r="X62" s="1121">
        <f>SUM(X64:X64)</f>
        <v>0</v>
      </c>
      <c r="Y62" s="652">
        <f>SUM(Y64:Y64)</f>
        <v>0</v>
      </c>
      <c r="Z62" s="645"/>
      <c r="AA62" s="1135">
        <f>SUM(AA64:AA64)</f>
        <v>0</v>
      </c>
      <c r="AB62" s="625">
        <f t="shared" si="22"/>
        <v>0</v>
      </c>
      <c r="AC62" s="645"/>
      <c r="AD62" s="1137">
        <f t="shared" si="23"/>
        <v>0</v>
      </c>
    </row>
    <row r="63" spans="1:30" ht="15">
      <c r="A63" s="81" t="s">
        <v>245</v>
      </c>
      <c r="B63" s="626" t="s">
        <v>246</v>
      </c>
      <c r="C63" s="627">
        <f>SUM(C64:C64)</f>
        <v>0</v>
      </c>
      <c r="D63" s="549" t="e">
        <f>(E63/C63)*100</f>
        <v>#DIV/0!</v>
      </c>
      <c r="E63" s="1048">
        <f>SUM(E64:E64)</f>
        <v>0</v>
      </c>
      <c r="F63" s="627">
        <f>SUM(F64:F64)</f>
        <v>0</v>
      </c>
      <c r="G63" s="549" t="e">
        <f>(H63/F63)*100</f>
        <v>#DIV/0!</v>
      </c>
      <c r="H63" s="1048">
        <f>SUM(H64:H64)</f>
        <v>0</v>
      </c>
      <c r="I63" s="628">
        <f>SUM(I64:I64)</f>
        <v>0</v>
      </c>
      <c r="J63" s="549" t="e">
        <f>(K63/I63)*100</f>
        <v>#DIV/0!</v>
      </c>
      <c r="K63" s="1066">
        <f>SUM(K64:K64)</f>
        <v>0</v>
      </c>
      <c r="L63" s="629">
        <f>SUM(L64:L64)</f>
        <v>0</v>
      </c>
      <c r="M63" s="549" t="e">
        <f>(N63/L63)*100</f>
        <v>#DIV/0!</v>
      </c>
      <c r="N63" s="1079">
        <f>SUM(N64:N64)</f>
        <v>0</v>
      </c>
      <c r="O63" s="630">
        <f>SUM(O64:O64)</f>
        <v>0</v>
      </c>
      <c r="P63" s="631">
        <f>SUM(P64:P64)</f>
        <v>0</v>
      </c>
      <c r="Q63" s="549" t="e">
        <f>(R63/P63)*100</f>
        <v>#DIV/0!</v>
      </c>
      <c r="R63" s="1090">
        <f>SUM(R64:R64)</f>
        <v>0</v>
      </c>
      <c r="S63" s="632">
        <f>SUM(S64:S64)</f>
        <v>0</v>
      </c>
      <c r="T63" s="549" t="e">
        <f>(U63/S63)*100</f>
        <v>#DIV/0!</v>
      </c>
      <c r="U63" s="1103">
        <f>SUM(U64:U64)</f>
        <v>0</v>
      </c>
      <c r="V63" s="633">
        <f>SUM(V64:V64)</f>
        <v>0</v>
      </c>
      <c r="W63" s="549" t="e">
        <f>(X63/V63)*100</f>
        <v>#DIV/0!</v>
      </c>
      <c r="X63" s="1118">
        <f>SUM(X64:X64)</f>
        <v>0</v>
      </c>
      <c r="Y63" s="634">
        <f>SUM(Y64:Y64)</f>
        <v>0</v>
      </c>
      <c r="Z63" s="549" t="e">
        <f>(AA63/Y63)*100</f>
        <v>#DIV/0!</v>
      </c>
      <c r="AA63" s="1133">
        <f>SUM(AA64:AA64)</f>
        <v>0</v>
      </c>
      <c r="AB63" s="556">
        <f t="shared" si="22"/>
        <v>0</v>
      </c>
      <c r="AC63" s="549" t="e">
        <f>(AD63/AB63)*100</f>
        <v>#DIV/0!</v>
      </c>
      <c r="AD63" s="1138">
        <f t="shared" si="23"/>
        <v>0</v>
      </c>
    </row>
    <row r="64" spans="1:30" ht="15">
      <c r="A64" s="75" t="s">
        <v>247</v>
      </c>
      <c r="B64" s="598" t="s">
        <v>248</v>
      </c>
      <c r="C64" s="599">
        <v>0</v>
      </c>
      <c r="D64" s="559" t="e">
        <f>(E64/C64)*100</f>
        <v>#DIV/0!</v>
      </c>
      <c r="E64" s="1045">
        <v>0</v>
      </c>
      <c r="F64" s="599">
        <v>0</v>
      </c>
      <c r="G64" s="559" t="e">
        <f>(H64/F64)*100</f>
        <v>#DIV/0!</v>
      </c>
      <c r="H64" s="1045">
        <v>0</v>
      </c>
      <c r="I64" s="600">
        <v>0</v>
      </c>
      <c r="J64" s="559" t="e">
        <f>(K64/I64)*100</f>
        <v>#DIV/0!</v>
      </c>
      <c r="K64" s="1063">
        <v>0</v>
      </c>
      <c r="L64" s="601">
        <v>0</v>
      </c>
      <c r="M64" s="559" t="e">
        <f>(N64/L64)*100</f>
        <v>#DIV/0!</v>
      </c>
      <c r="N64" s="1076">
        <v>0</v>
      </c>
      <c r="O64" s="602">
        <v>0</v>
      </c>
      <c r="P64" s="603">
        <v>0</v>
      </c>
      <c r="Q64" s="559" t="e">
        <f>(R64/P64)*100</f>
        <v>#DIV/0!</v>
      </c>
      <c r="R64" s="1088">
        <v>0</v>
      </c>
      <c r="S64" s="604">
        <v>0</v>
      </c>
      <c r="T64" s="559" t="e">
        <f>(U64/S64)*100</f>
        <v>#DIV/0!</v>
      </c>
      <c r="U64" s="1100">
        <v>0</v>
      </c>
      <c r="V64" s="605">
        <v>0</v>
      </c>
      <c r="W64" s="559" t="e">
        <f>(X64/V64)*100</f>
        <v>#DIV/0!</v>
      </c>
      <c r="X64" s="1115">
        <v>0</v>
      </c>
      <c r="Y64" s="606">
        <v>0</v>
      </c>
      <c r="Z64" s="559" t="e">
        <f>(AA64/Y64)*100</f>
        <v>#DIV/0!</v>
      </c>
      <c r="AA64" s="1130">
        <v>0</v>
      </c>
      <c r="AB64" s="607">
        <f t="shared" si="22"/>
        <v>0</v>
      </c>
      <c r="AC64" s="559" t="e">
        <f>(AD64/AB64)*100</f>
        <v>#DIV/0!</v>
      </c>
      <c r="AD64" s="1139">
        <f t="shared" si="23"/>
        <v>0</v>
      </c>
    </row>
    <row r="65" spans="1:30" ht="15">
      <c r="A65" s="84" t="s">
        <v>249</v>
      </c>
      <c r="B65" s="643" t="s">
        <v>250</v>
      </c>
      <c r="C65" s="644">
        <f>SUM(C67:C68)</f>
        <v>125000</v>
      </c>
      <c r="D65" s="645"/>
      <c r="E65" s="1049">
        <f>SUM(E67:E68)</f>
        <v>74000</v>
      </c>
      <c r="F65" s="644">
        <f>SUM(F67:F68)</f>
        <v>0</v>
      </c>
      <c r="G65" s="645"/>
      <c r="H65" s="1049">
        <f>SUM(H67:H68)</f>
        <v>0</v>
      </c>
      <c r="I65" s="646">
        <f>SUM(I67:I68)</f>
        <v>0</v>
      </c>
      <c r="J65" s="645"/>
      <c r="K65" s="1068">
        <f>SUM(K67:K68)</f>
        <v>0</v>
      </c>
      <c r="L65" s="647">
        <f>SUM(L67:L68)</f>
        <v>11000</v>
      </c>
      <c r="M65" s="645"/>
      <c r="N65" s="1080">
        <f>SUM(N67:N68)</f>
        <v>11000</v>
      </c>
      <c r="O65" s="648">
        <f>SUM(O67:O68)</f>
        <v>0</v>
      </c>
      <c r="P65" s="649">
        <f>SUM(P67:P68)</f>
        <v>0</v>
      </c>
      <c r="Q65" s="645"/>
      <c r="R65" s="1092">
        <f>SUM(R67:R68)</f>
        <v>0</v>
      </c>
      <c r="S65" s="650">
        <f>SUM(S67:S68)</f>
        <v>0</v>
      </c>
      <c r="T65" s="645"/>
      <c r="U65" s="1105">
        <f>SUM(U67:U68)</f>
        <v>0</v>
      </c>
      <c r="V65" s="651">
        <f>SUM(V67:V68)</f>
        <v>0</v>
      </c>
      <c r="W65" s="645"/>
      <c r="X65" s="1121">
        <f>SUM(X67:X68)</f>
        <v>0</v>
      </c>
      <c r="Y65" s="652">
        <f>SUM(Y67:Y68)</f>
        <v>0</v>
      </c>
      <c r="Z65" s="645"/>
      <c r="AA65" s="1135">
        <f>SUM(AA67:AA68)</f>
        <v>0</v>
      </c>
      <c r="AB65" s="625">
        <f t="shared" si="22"/>
        <v>136000</v>
      </c>
      <c r="AC65" s="645"/>
      <c r="AD65" s="1137">
        <f t="shared" si="23"/>
        <v>85000</v>
      </c>
    </row>
    <row r="66" spans="1:30" ht="15">
      <c r="A66" s="81" t="s">
        <v>251</v>
      </c>
      <c r="B66" s="626" t="s">
        <v>252</v>
      </c>
      <c r="C66" s="627">
        <f>SUM(C67:C68)</f>
        <v>125000</v>
      </c>
      <c r="D66" s="549">
        <f>(E66/C66)*100</f>
        <v>59.199999999999996</v>
      </c>
      <c r="E66" s="1048">
        <f>SUM(E67:E68)</f>
        <v>74000</v>
      </c>
      <c r="F66" s="627">
        <f>SUM(F67:F68)</f>
        <v>0</v>
      </c>
      <c r="G66" s="549" t="e">
        <f>(H66/F66)*100</f>
        <v>#DIV/0!</v>
      </c>
      <c r="H66" s="1048">
        <f>SUM(H67:H68)</f>
        <v>0</v>
      </c>
      <c r="I66" s="628">
        <f>SUM(I67:I68)</f>
        <v>0</v>
      </c>
      <c r="J66" s="549" t="e">
        <f>(K66/I66)*100</f>
        <v>#DIV/0!</v>
      </c>
      <c r="K66" s="1066">
        <f>SUM(K67:K68)</f>
        <v>0</v>
      </c>
      <c r="L66" s="629">
        <f>SUM(L67:L68)</f>
        <v>11000</v>
      </c>
      <c r="M66" s="549">
        <f>(N66/L66)*100</f>
        <v>100</v>
      </c>
      <c r="N66" s="1079">
        <f>SUM(N67:N68)</f>
        <v>11000</v>
      </c>
      <c r="O66" s="630">
        <f>SUM(O67:O68)</f>
        <v>0</v>
      </c>
      <c r="P66" s="631">
        <f>SUM(P67:P68)</f>
        <v>0</v>
      </c>
      <c r="Q66" s="549" t="e">
        <f>(R66/P66)*100</f>
        <v>#DIV/0!</v>
      </c>
      <c r="R66" s="1090">
        <f>SUM(R67:R68)</f>
        <v>0</v>
      </c>
      <c r="S66" s="632">
        <f>SUM(S67:S68)</f>
        <v>0</v>
      </c>
      <c r="T66" s="549" t="e">
        <f>(U66/S66)*100</f>
        <v>#DIV/0!</v>
      </c>
      <c r="U66" s="1103">
        <f>SUM(U67:U68)</f>
        <v>0</v>
      </c>
      <c r="V66" s="633">
        <f>SUM(V67:V68)</f>
        <v>0</v>
      </c>
      <c r="W66" s="549" t="e">
        <f>(X66/V66)*100</f>
        <v>#DIV/0!</v>
      </c>
      <c r="X66" s="1118">
        <f>SUM(X67:X68)</f>
        <v>0</v>
      </c>
      <c r="Y66" s="634">
        <f>SUM(Y67:Y68)</f>
        <v>0</v>
      </c>
      <c r="Z66" s="549" t="e">
        <f>(AA66/Y66)*100</f>
        <v>#DIV/0!</v>
      </c>
      <c r="AA66" s="1133">
        <f>SUM(AA67:AA68)</f>
        <v>0</v>
      </c>
      <c r="AB66" s="556">
        <f t="shared" si="22"/>
        <v>136000</v>
      </c>
      <c r="AC66" s="549">
        <f>(AD66/AB66)*100</f>
        <v>62.5</v>
      </c>
      <c r="AD66" s="1138">
        <f t="shared" si="23"/>
        <v>85000</v>
      </c>
    </row>
    <row r="67" spans="1:30" ht="15">
      <c r="A67" s="78" t="s">
        <v>253</v>
      </c>
      <c r="B67" s="567" t="s">
        <v>254</v>
      </c>
      <c r="C67" s="608">
        <v>0</v>
      </c>
      <c r="D67" s="559" t="e">
        <f>(E67/C67)*100</f>
        <v>#DIV/0!</v>
      </c>
      <c r="E67" s="1046">
        <v>0</v>
      </c>
      <c r="F67" s="608">
        <v>0</v>
      </c>
      <c r="G67" s="559" t="e">
        <f>(H67/F67)*100</f>
        <v>#DIV/0!</v>
      </c>
      <c r="H67" s="1046">
        <v>0</v>
      </c>
      <c r="I67" s="635">
        <v>0</v>
      </c>
      <c r="J67" s="559" t="e">
        <f>(K67/I67)*100</f>
        <v>#DIV/0!</v>
      </c>
      <c r="K67" s="1067">
        <v>0</v>
      </c>
      <c r="L67" s="609">
        <v>0</v>
      </c>
      <c r="M67" s="559" t="e">
        <f>(N67/L67)*100</f>
        <v>#DIV/0!</v>
      </c>
      <c r="N67" s="1077">
        <v>0</v>
      </c>
      <c r="O67" s="610">
        <v>0</v>
      </c>
      <c r="P67" s="611">
        <v>0</v>
      </c>
      <c r="Q67" s="559" t="e">
        <f>(R67/P67)*100</f>
        <v>#DIV/0!</v>
      </c>
      <c r="R67" s="1089">
        <v>0</v>
      </c>
      <c r="S67" s="612">
        <v>0</v>
      </c>
      <c r="T67" s="559" t="e">
        <f>(U67/S67)*100</f>
        <v>#DIV/0!</v>
      </c>
      <c r="U67" s="1101">
        <v>0</v>
      </c>
      <c r="V67" s="613">
        <v>0</v>
      </c>
      <c r="W67" s="559" t="e">
        <f>(X67/V67)*100</f>
        <v>#DIV/0!</v>
      </c>
      <c r="X67" s="1116">
        <v>0</v>
      </c>
      <c r="Y67" s="614">
        <v>0</v>
      </c>
      <c r="Z67" s="559" t="e">
        <f>(AA67/Y67)*100</f>
        <v>#DIV/0!</v>
      </c>
      <c r="AA67" s="1131">
        <v>0</v>
      </c>
      <c r="AB67" s="566">
        <f t="shared" si="22"/>
        <v>0</v>
      </c>
      <c r="AC67" s="559" t="e">
        <f>(AD67/AB67)*100</f>
        <v>#DIV/0!</v>
      </c>
      <c r="AD67" s="1139">
        <f t="shared" si="23"/>
        <v>0</v>
      </c>
    </row>
    <row r="68" spans="1:30" ht="15">
      <c r="A68" s="77" t="s">
        <v>255</v>
      </c>
      <c r="B68" s="579" t="s">
        <v>256</v>
      </c>
      <c r="C68" s="580">
        <v>125000</v>
      </c>
      <c r="D68" s="559">
        <f>(E68/C68)*100</f>
        <v>59.199999999999996</v>
      </c>
      <c r="E68" s="1043">
        <v>74000</v>
      </c>
      <c r="F68" s="580">
        <v>0</v>
      </c>
      <c r="G68" s="559" t="e">
        <f>(H68/F68)*100</f>
        <v>#DIV/0!</v>
      </c>
      <c r="H68" s="1043">
        <v>0</v>
      </c>
      <c r="I68" s="581">
        <v>0</v>
      </c>
      <c r="J68" s="559" t="e">
        <f>(K68/I68)*100</f>
        <v>#DIV/0!</v>
      </c>
      <c r="K68" s="1061">
        <v>0</v>
      </c>
      <c r="L68" s="582">
        <v>11000</v>
      </c>
      <c r="M68" s="559">
        <f>(N68/L68)*100</f>
        <v>100</v>
      </c>
      <c r="N68" s="1074">
        <v>11000</v>
      </c>
      <c r="O68" s="583">
        <v>0</v>
      </c>
      <c r="P68" s="584">
        <v>0</v>
      </c>
      <c r="Q68" s="559" t="e">
        <f>(R68/P68)*100</f>
        <v>#DIV/0!</v>
      </c>
      <c r="R68" s="1086">
        <v>0</v>
      </c>
      <c r="S68" s="585">
        <v>0</v>
      </c>
      <c r="T68" s="559" t="e">
        <f>(U68/S68)*100</f>
        <v>#DIV/0!</v>
      </c>
      <c r="U68" s="1098">
        <v>0</v>
      </c>
      <c r="V68" s="586">
        <v>0</v>
      </c>
      <c r="W68" s="559" t="e">
        <f>(X68/V68)*100</f>
        <v>#DIV/0!</v>
      </c>
      <c r="X68" s="1113">
        <v>0</v>
      </c>
      <c r="Y68" s="587">
        <v>0</v>
      </c>
      <c r="Z68" s="559" t="e">
        <f>(AA68/Y68)*100</f>
        <v>#DIV/0!</v>
      </c>
      <c r="AA68" s="1128">
        <v>0</v>
      </c>
      <c r="AB68" s="588">
        <f t="shared" si="22"/>
        <v>136000</v>
      </c>
      <c r="AC68" s="559">
        <f>(AD68/AB68)*100</f>
        <v>62.5</v>
      </c>
      <c r="AD68" s="1139">
        <f t="shared" si="23"/>
        <v>85000</v>
      </c>
    </row>
    <row r="69" spans="1:30" ht="15">
      <c r="A69" s="72" t="s">
        <v>257</v>
      </c>
      <c r="B69" s="537" t="s">
        <v>258</v>
      </c>
      <c r="C69" s="538">
        <f>C70+C73+C75</f>
        <v>0</v>
      </c>
      <c r="D69" s="624"/>
      <c r="E69" s="1038">
        <f>E70+E73+E75</f>
        <v>0</v>
      </c>
      <c r="F69" s="538">
        <f>F70+F73+F75</f>
        <v>0</v>
      </c>
      <c r="G69" s="624"/>
      <c r="H69" s="1038">
        <f>H70+H73+H75</f>
        <v>0</v>
      </c>
      <c r="I69" s="624">
        <f>I70+I73+I75</f>
        <v>0</v>
      </c>
      <c r="J69" s="624"/>
      <c r="K69" s="1065">
        <f>K70+K73+K75</f>
        <v>0</v>
      </c>
      <c r="L69" s="540">
        <f>L70+L73+L75</f>
        <v>47031</v>
      </c>
      <c r="M69" s="624"/>
      <c r="N69" s="1070">
        <f>N70+N73+N75</f>
        <v>87475</v>
      </c>
      <c r="O69" s="541">
        <f>O70+O73+O75</f>
        <v>0</v>
      </c>
      <c r="P69" s="542">
        <f>P70+P73+P75</f>
        <v>0</v>
      </c>
      <c r="Q69" s="624"/>
      <c r="R69" s="1082">
        <f>R70+R73+R75</f>
        <v>0</v>
      </c>
      <c r="S69" s="543">
        <f>S70+S73+S75</f>
        <v>0</v>
      </c>
      <c r="T69" s="624"/>
      <c r="U69" s="1094">
        <f>U70+U73+U75</f>
        <v>0</v>
      </c>
      <c r="V69" s="544">
        <f>V70+V73+V75</f>
        <v>0</v>
      </c>
      <c r="W69" s="624"/>
      <c r="X69" s="1109">
        <f>X70+X73+X75</f>
        <v>0</v>
      </c>
      <c r="Y69" s="545">
        <f>Y70+Y73+Y75</f>
        <v>0</v>
      </c>
      <c r="Z69" s="624"/>
      <c r="AA69" s="1124">
        <f>AA70+AA73+AA75</f>
        <v>39100</v>
      </c>
      <c r="AB69" s="625">
        <f t="shared" si="22"/>
        <v>47031</v>
      </c>
      <c r="AC69" s="624"/>
      <c r="AD69" s="1137">
        <f t="shared" si="23"/>
        <v>126575</v>
      </c>
    </row>
    <row r="70" spans="1:30" ht="15">
      <c r="A70" s="85" t="s">
        <v>259</v>
      </c>
      <c r="B70" s="653" t="s">
        <v>260</v>
      </c>
      <c r="C70" s="590">
        <f>SUM(C71:C72)</f>
        <v>0</v>
      </c>
      <c r="D70" s="549" t="e">
        <f aca="true" t="shared" si="24" ref="D70:D77">(E70/C70)*100</f>
        <v>#DIV/0!</v>
      </c>
      <c r="E70" s="1044">
        <f>SUM(E71:E72)</f>
        <v>0</v>
      </c>
      <c r="F70" s="590">
        <f>SUM(F71:F72)</f>
        <v>0</v>
      </c>
      <c r="G70" s="549" t="e">
        <f aca="true" t="shared" si="25" ref="G70:G77">(H70/F70)*100</f>
        <v>#DIV/0!</v>
      </c>
      <c r="H70" s="1044">
        <f>SUM(H71:H72)</f>
        <v>0</v>
      </c>
      <c r="I70" s="591">
        <f>SUM(I71:I72)</f>
        <v>0</v>
      </c>
      <c r="J70" s="549" t="e">
        <f aca="true" t="shared" si="26" ref="J70:J77">(K70/I70)*100</f>
        <v>#DIV/0!</v>
      </c>
      <c r="K70" s="1062">
        <f>SUM(K71:K72)</f>
        <v>0</v>
      </c>
      <c r="L70" s="592">
        <f>SUM(L71:L72)</f>
        <v>37031</v>
      </c>
      <c r="M70" s="549">
        <f aca="true" t="shared" si="27" ref="M70:M77">(N70/L70)*100</f>
        <v>206.5161621344279</v>
      </c>
      <c r="N70" s="1075">
        <f>SUM(N71:N72)</f>
        <v>76475</v>
      </c>
      <c r="O70" s="593">
        <f>SUM(O71:O72)</f>
        <v>0</v>
      </c>
      <c r="P70" s="594">
        <f>SUM(P71:P72)</f>
        <v>0</v>
      </c>
      <c r="Q70" s="549" t="e">
        <f aca="true" t="shared" si="28" ref="Q70:Q77">(R70/P70)*100</f>
        <v>#DIV/0!</v>
      </c>
      <c r="R70" s="1087">
        <f>SUM(R71:R72)</f>
        <v>0</v>
      </c>
      <c r="S70" s="595">
        <f>SUM(S71:S72)</f>
        <v>0</v>
      </c>
      <c r="T70" s="549" t="e">
        <f aca="true" t="shared" si="29" ref="T70:T77">(U70/S70)*100</f>
        <v>#DIV/0!</v>
      </c>
      <c r="U70" s="1099">
        <f>SUM(U71:U72)</f>
        <v>0</v>
      </c>
      <c r="V70" s="596">
        <f>SUM(V71:V72)</f>
        <v>0</v>
      </c>
      <c r="W70" s="549" t="e">
        <f aca="true" t="shared" si="30" ref="W70:W77">(X70/V70)*100</f>
        <v>#DIV/0!</v>
      </c>
      <c r="X70" s="1114">
        <f>SUM(X71:X72)</f>
        <v>0</v>
      </c>
      <c r="Y70" s="597">
        <f>SUM(Y71:Y72)</f>
        <v>0</v>
      </c>
      <c r="Z70" s="549" t="e">
        <f aca="true" t="shared" si="31" ref="Z70:Z77">(AA70/Y70)*100</f>
        <v>#DIV/0!</v>
      </c>
      <c r="AA70" s="1129">
        <f>SUM(AA71:AA72)</f>
        <v>39100</v>
      </c>
      <c r="AB70" s="556">
        <f t="shared" si="22"/>
        <v>37031</v>
      </c>
      <c r="AC70" s="549">
        <f aca="true" t="shared" si="32" ref="AC70:AC77">(AD70/AB70)*100</f>
        <v>312.1033728497745</v>
      </c>
      <c r="AD70" s="1138">
        <f t="shared" si="23"/>
        <v>115575</v>
      </c>
    </row>
    <row r="71" spans="1:30" ht="15">
      <c r="A71" s="78" t="s">
        <v>261</v>
      </c>
      <c r="B71" s="567" t="s">
        <v>262</v>
      </c>
      <c r="C71" s="608">
        <v>0</v>
      </c>
      <c r="D71" s="559" t="e">
        <f t="shared" si="24"/>
        <v>#DIV/0!</v>
      </c>
      <c r="E71" s="1046">
        <v>0</v>
      </c>
      <c r="F71" s="608">
        <v>0</v>
      </c>
      <c r="G71" s="559" t="e">
        <f t="shared" si="25"/>
        <v>#DIV/0!</v>
      </c>
      <c r="H71" s="1046">
        <v>0</v>
      </c>
      <c r="I71" s="635">
        <v>0</v>
      </c>
      <c r="J71" s="559" t="e">
        <f t="shared" si="26"/>
        <v>#DIV/0!</v>
      </c>
      <c r="K71" s="1067">
        <v>0</v>
      </c>
      <c r="L71" s="609">
        <v>7031</v>
      </c>
      <c r="M71" s="559">
        <f t="shared" si="27"/>
        <v>394.09756791352584</v>
      </c>
      <c r="N71" s="1077">
        <v>27709</v>
      </c>
      <c r="O71" s="610">
        <v>0</v>
      </c>
      <c r="P71" s="611">
        <v>0</v>
      </c>
      <c r="Q71" s="559" t="e">
        <f t="shared" si="28"/>
        <v>#DIV/0!</v>
      </c>
      <c r="R71" s="1089">
        <v>0</v>
      </c>
      <c r="S71" s="612">
        <v>0</v>
      </c>
      <c r="T71" s="559" t="e">
        <f t="shared" si="29"/>
        <v>#DIV/0!</v>
      </c>
      <c r="U71" s="1101">
        <v>0</v>
      </c>
      <c r="V71" s="613">
        <v>0</v>
      </c>
      <c r="W71" s="559" t="e">
        <f t="shared" si="30"/>
        <v>#DIV/0!</v>
      </c>
      <c r="X71" s="1116">
        <v>0</v>
      </c>
      <c r="Y71" s="614">
        <v>0</v>
      </c>
      <c r="Z71" s="559" t="e">
        <f t="shared" si="31"/>
        <v>#DIV/0!</v>
      </c>
      <c r="AA71" s="1131">
        <v>0</v>
      </c>
      <c r="AB71" s="566">
        <f t="shared" si="22"/>
        <v>7031</v>
      </c>
      <c r="AC71" s="559">
        <f t="shared" si="32"/>
        <v>394.09756791352584</v>
      </c>
      <c r="AD71" s="1139">
        <f t="shared" si="23"/>
        <v>27709</v>
      </c>
    </row>
    <row r="72" spans="1:30" ht="15">
      <c r="A72" s="77" t="s">
        <v>263</v>
      </c>
      <c r="B72" s="579" t="s">
        <v>264</v>
      </c>
      <c r="C72" s="580">
        <v>0</v>
      </c>
      <c r="D72" s="559" t="e">
        <f t="shared" si="24"/>
        <v>#DIV/0!</v>
      </c>
      <c r="E72" s="1043">
        <v>0</v>
      </c>
      <c r="F72" s="580">
        <v>0</v>
      </c>
      <c r="G72" s="559" t="e">
        <f t="shared" si="25"/>
        <v>#DIV/0!</v>
      </c>
      <c r="H72" s="1043">
        <v>0</v>
      </c>
      <c r="I72" s="581">
        <v>0</v>
      </c>
      <c r="J72" s="559" t="e">
        <f t="shared" si="26"/>
        <v>#DIV/0!</v>
      </c>
      <c r="K72" s="1061">
        <v>0</v>
      </c>
      <c r="L72" s="582">
        <v>30000</v>
      </c>
      <c r="M72" s="559">
        <f t="shared" si="27"/>
        <v>162.55333333333334</v>
      </c>
      <c r="N72" s="1074">
        <v>48766</v>
      </c>
      <c r="O72" s="583">
        <v>0</v>
      </c>
      <c r="P72" s="584">
        <v>0</v>
      </c>
      <c r="Q72" s="559" t="e">
        <f t="shared" si="28"/>
        <v>#DIV/0!</v>
      </c>
      <c r="R72" s="1086">
        <v>0</v>
      </c>
      <c r="S72" s="585">
        <v>0</v>
      </c>
      <c r="T72" s="559" t="e">
        <f t="shared" si="29"/>
        <v>#DIV/0!</v>
      </c>
      <c r="U72" s="1098">
        <v>0</v>
      </c>
      <c r="V72" s="586">
        <v>0</v>
      </c>
      <c r="W72" s="559" t="e">
        <f t="shared" si="30"/>
        <v>#DIV/0!</v>
      </c>
      <c r="X72" s="1113">
        <v>0</v>
      </c>
      <c r="Y72" s="587">
        <v>0</v>
      </c>
      <c r="Z72" s="559" t="e">
        <f t="shared" si="31"/>
        <v>#DIV/0!</v>
      </c>
      <c r="AA72" s="1128">
        <v>39100</v>
      </c>
      <c r="AB72" s="588">
        <f t="shared" si="22"/>
        <v>30000</v>
      </c>
      <c r="AC72" s="559">
        <f t="shared" si="32"/>
        <v>292.88666666666666</v>
      </c>
      <c r="AD72" s="1139">
        <f t="shared" si="23"/>
        <v>87866</v>
      </c>
    </row>
    <row r="73" spans="1:30" ht="15">
      <c r="A73" s="85" t="s">
        <v>265</v>
      </c>
      <c r="B73" s="589" t="s">
        <v>266</v>
      </c>
      <c r="C73" s="590">
        <f>SUM(C74:C74)</f>
        <v>0</v>
      </c>
      <c r="D73" s="549" t="e">
        <f t="shared" si="24"/>
        <v>#DIV/0!</v>
      </c>
      <c r="E73" s="1044">
        <f>SUM(E74:E74)</f>
        <v>0</v>
      </c>
      <c r="F73" s="590">
        <f>SUM(F74:F74)</f>
        <v>0</v>
      </c>
      <c r="G73" s="549" t="e">
        <f t="shared" si="25"/>
        <v>#DIV/0!</v>
      </c>
      <c r="H73" s="1044">
        <f>SUM(H74:H74)</f>
        <v>0</v>
      </c>
      <c r="I73" s="591">
        <f>SUM(I74:I74)</f>
        <v>0</v>
      </c>
      <c r="J73" s="549" t="e">
        <f t="shared" si="26"/>
        <v>#DIV/0!</v>
      </c>
      <c r="K73" s="1062">
        <f>SUM(K74:K74)</f>
        <v>0</v>
      </c>
      <c r="L73" s="592">
        <f>SUM(L74:L74)</f>
        <v>0</v>
      </c>
      <c r="M73" s="549" t="e">
        <f t="shared" si="27"/>
        <v>#DIV/0!</v>
      </c>
      <c r="N73" s="1075">
        <f>SUM(N74:N74)</f>
        <v>0</v>
      </c>
      <c r="O73" s="593">
        <f>SUM(O74:O74)</f>
        <v>0</v>
      </c>
      <c r="P73" s="594">
        <f>SUM(P74:P74)</f>
        <v>0</v>
      </c>
      <c r="Q73" s="549" t="e">
        <f t="shared" si="28"/>
        <v>#DIV/0!</v>
      </c>
      <c r="R73" s="1087">
        <f>SUM(R74:R74)</f>
        <v>0</v>
      </c>
      <c r="S73" s="595">
        <f>SUM(S74:S74)</f>
        <v>0</v>
      </c>
      <c r="T73" s="549" t="e">
        <f t="shared" si="29"/>
        <v>#DIV/0!</v>
      </c>
      <c r="U73" s="1099">
        <f>SUM(U74:U74)</f>
        <v>0</v>
      </c>
      <c r="V73" s="596">
        <f>SUM(V74:V74)</f>
        <v>0</v>
      </c>
      <c r="W73" s="549" t="e">
        <f t="shared" si="30"/>
        <v>#DIV/0!</v>
      </c>
      <c r="X73" s="1114">
        <f>SUM(X74:X74)</f>
        <v>0</v>
      </c>
      <c r="Y73" s="597">
        <f>SUM(Y74:Y74)</f>
        <v>0</v>
      </c>
      <c r="Z73" s="549" t="e">
        <f t="shared" si="31"/>
        <v>#DIV/0!</v>
      </c>
      <c r="AA73" s="1129">
        <f>SUM(AA74:AA74)</f>
        <v>0</v>
      </c>
      <c r="AB73" s="556">
        <f t="shared" si="22"/>
        <v>0</v>
      </c>
      <c r="AC73" s="549" t="e">
        <f t="shared" si="32"/>
        <v>#DIV/0!</v>
      </c>
      <c r="AD73" s="1138">
        <f t="shared" si="23"/>
        <v>0</v>
      </c>
    </row>
    <row r="74" spans="1:30" ht="15">
      <c r="A74" s="75" t="s">
        <v>267</v>
      </c>
      <c r="B74" s="598" t="s">
        <v>268</v>
      </c>
      <c r="C74" s="599">
        <v>0</v>
      </c>
      <c r="D74" s="559" t="e">
        <f t="shared" si="24"/>
        <v>#DIV/0!</v>
      </c>
      <c r="E74" s="1045">
        <v>0</v>
      </c>
      <c r="F74" s="599">
        <v>0</v>
      </c>
      <c r="G74" s="559" t="e">
        <f t="shared" si="25"/>
        <v>#DIV/0!</v>
      </c>
      <c r="H74" s="1045">
        <v>0</v>
      </c>
      <c r="I74" s="600">
        <v>0</v>
      </c>
      <c r="J74" s="559" t="e">
        <f t="shared" si="26"/>
        <v>#DIV/0!</v>
      </c>
      <c r="K74" s="1063">
        <v>0</v>
      </c>
      <c r="L74" s="601">
        <v>0</v>
      </c>
      <c r="M74" s="559" t="e">
        <f t="shared" si="27"/>
        <v>#DIV/0!</v>
      </c>
      <c r="N74" s="1076">
        <v>0</v>
      </c>
      <c r="O74" s="602">
        <v>0</v>
      </c>
      <c r="P74" s="603">
        <v>0</v>
      </c>
      <c r="Q74" s="559" t="e">
        <f t="shared" si="28"/>
        <v>#DIV/0!</v>
      </c>
      <c r="R74" s="1088">
        <v>0</v>
      </c>
      <c r="S74" s="604">
        <v>0</v>
      </c>
      <c r="T74" s="559" t="e">
        <f t="shared" si="29"/>
        <v>#DIV/0!</v>
      </c>
      <c r="U74" s="1100">
        <v>0</v>
      </c>
      <c r="V74" s="605">
        <v>0</v>
      </c>
      <c r="W74" s="559" t="e">
        <f t="shared" si="30"/>
        <v>#DIV/0!</v>
      </c>
      <c r="X74" s="1115">
        <v>0</v>
      </c>
      <c r="Y74" s="606">
        <v>0</v>
      </c>
      <c r="Z74" s="559" t="e">
        <f t="shared" si="31"/>
        <v>#DIV/0!</v>
      </c>
      <c r="AA74" s="1130">
        <v>0</v>
      </c>
      <c r="AB74" s="607">
        <f t="shared" si="22"/>
        <v>0</v>
      </c>
      <c r="AC74" s="559" t="e">
        <f t="shared" si="32"/>
        <v>#DIV/0!</v>
      </c>
      <c r="AD74" s="1139">
        <f t="shared" si="23"/>
        <v>0</v>
      </c>
    </row>
    <row r="75" spans="1:30" ht="15">
      <c r="A75" s="85" t="s">
        <v>269</v>
      </c>
      <c r="B75" s="589" t="s">
        <v>270</v>
      </c>
      <c r="C75" s="590">
        <f>SUM(C76:C76)</f>
        <v>0</v>
      </c>
      <c r="D75" s="549" t="e">
        <f t="shared" si="24"/>
        <v>#DIV/0!</v>
      </c>
      <c r="E75" s="1044">
        <f>SUM(E76:E76)</f>
        <v>0</v>
      </c>
      <c r="F75" s="590">
        <f>SUM(F76:F76)</f>
        <v>0</v>
      </c>
      <c r="G75" s="549" t="e">
        <f t="shared" si="25"/>
        <v>#DIV/0!</v>
      </c>
      <c r="H75" s="1044">
        <f>SUM(H76:H76)</f>
        <v>0</v>
      </c>
      <c r="I75" s="591">
        <f>SUM(I76:I76)</f>
        <v>0</v>
      </c>
      <c r="J75" s="549" t="e">
        <f t="shared" si="26"/>
        <v>#DIV/0!</v>
      </c>
      <c r="K75" s="1062">
        <f>SUM(K76:K76)</f>
        <v>0</v>
      </c>
      <c r="L75" s="592">
        <f>SUM(L76:L76)</f>
        <v>10000</v>
      </c>
      <c r="M75" s="549">
        <f t="shared" si="27"/>
        <v>110.00000000000001</v>
      </c>
      <c r="N75" s="1075">
        <f>SUM(N76:N76)</f>
        <v>11000</v>
      </c>
      <c r="O75" s="593">
        <f>SUM(O76:O76)</f>
        <v>0</v>
      </c>
      <c r="P75" s="594">
        <f>SUM(P76:P76)</f>
        <v>0</v>
      </c>
      <c r="Q75" s="549" t="e">
        <f t="shared" si="28"/>
        <v>#DIV/0!</v>
      </c>
      <c r="R75" s="1087">
        <f>SUM(R76:R76)</f>
        <v>0</v>
      </c>
      <c r="S75" s="595">
        <f>SUM(S76:S76)</f>
        <v>0</v>
      </c>
      <c r="T75" s="549" t="e">
        <f t="shared" si="29"/>
        <v>#DIV/0!</v>
      </c>
      <c r="U75" s="1099">
        <f>SUM(U76:U76)</f>
        <v>0</v>
      </c>
      <c r="V75" s="596">
        <f>SUM(V76:V76)</f>
        <v>0</v>
      </c>
      <c r="W75" s="549" t="e">
        <f t="shared" si="30"/>
        <v>#DIV/0!</v>
      </c>
      <c r="X75" s="1114">
        <f>SUM(X76:X76)</f>
        <v>0</v>
      </c>
      <c r="Y75" s="597">
        <f>SUM(Y76:Y76)</f>
        <v>0</v>
      </c>
      <c r="Z75" s="549" t="e">
        <f t="shared" si="31"/>
        <v>#DIV/0!</v>
      </c>
      <c r="AA75" s="1129">
        <f>SUM(AA76:AA76)</f>
        <v>0</v>
      </c>
      <c r="AB75" s="556">
        <f t="shared" si="22"/>
        <v>10000</v>
      </c>
      <c r="AC75" s="549">
        <f t="shared" si="32"/>
        <v>110.00000000000001</v>
      </c>
      <c r="AD75" s="1138">
        <f t="shared" si="23"/>
        <v>11000</v>
      </c>
    </row>
    <row r="76" spans="1:30" ht="15.75" thickBot="1">
      <c r="A76" s="78" t="s">
        <v>271</v>
      </c>
      <c r="B76" s="567" t="s">
        <v>272</v>
      </c>
      <c r="C76" s="608">
        <v>0</v>
      </c>
      <c r="D76" s="559" t="e">
        <f t="shared" si="24"/>
        <v>#DIV/0!</v>
      </c>
      <c r="E76" s="1046">
        <v>0</v>
      </c>
      <c r="F76" s="608">
        <v>0</v>
      </c>
      <c r="G76" s="559" t="e">
        <f t="shared" si="25"/>
        <v>#DIV/0!</v>
      </c>
      <c r="H76" s="1046">
        <v>0</v>
      </c>
      <c r="I76" s="635">
        <v>0</v>
      </c>
      <c r="J76" s="559" t="e">
        <f t="shared" si="26"/>
        <v>#DIV/0!</v>
      </c>
      <c r="K76" s="1067">
        <v>0</v>
      </c>
      <c r="L76" s="654">
        <v>10000</v>
      </c>
      <c r="M76" s="559">
        <f t="shared" si="27"/>
        <v>110.00000000000001</v>
      </c>
      <c r="N76" s="1081">
        <v>11000</v>
      </c>
      <c r="O76" s="610">
        <v>0</v>
      </c>
      <c r="P76" s="611"/>
      <c r="Q76" s="559" t="e">
        <f t="shared" si="28"/>
        <v>#DIV/0!</v>
      </c>
      <c r="R76" s="1089"/>
      <c r="S76" s="655">
        <v>0</v>
      </c>
      <c r="T76" s="559" t="e">
        <f t="shared" si="29"/>
        <v>#DIV/0!</v>
      </c>
      <c r="U76" s="1106">
        <v>0</v>
      </c>
      <c r="V76" s="656">
        <v>0</v>
      </c>
      <c r="W76" s="559" t="e">
        <f t="shared" si="30"/>
        <v>#DIV/0!</v>
      </c>
      <c r="X76" s="1122">
        <v>0</v>
      </c>
      <c r="Y76" s="614">
        <v>0</v>
      </c>
      <c r="Z76" s="559" t="e">
        <f t="shared" si="31"/>
        <v>#DIV/0!</v>
      </c>
      <c r="AA76" s="1131">
        <v>0</v>
      </c>
      <c r="AB76" s="657">
        <f t="shared" si="22"/>
        <v>10000</v>
      </c>
      <c r="AC76" s="559">
        <f t="shared" si="32"/>
        <v>110.00000000000001</v>
      </c>
      <c r="AD76" s="1139">
        <f t="shared" si="23"/>
        <v>11000</v>
      </c>
    </row>
    <row r="77" spans="1:30" ht="15.75" thickBot="1">
      <c r="A77" s="86" t="s">
        <v>273</v>
      </c>
      <c r="B77" s="86" t="s">
        <v>274</v>
      </c>
      <c r="C77" s="658">
        <f>C17+C28+C69</f>
        <v>10002610</v>
      </c>
      <c r="D77" s="659">
        <f t="shared" si="24"/>
        <v>102.86382434184678</v>
      </c>
      <c r="E77" s="1050">
        <f>E17+E28+E69</f>
        <v>10289067.18</v>
      </c>
      <c r="F77" s="658">
        <f>F17+F28+F69</f>
        <v>60333</v>
      </c>
      <c r="G77" s="659">
        <f t="shared" si="25"/>
        <v>98.34253227918386</v>
      </c>
      <c r="H77" s="1050">
        <f>H17+H28+H69</f>
        <v>59333</v>
      </c>
      <c r="I77" s="660">
        <f>I17+I28+I69</f>
        <v>587113.41</v>
      </c>
      <c r="J77" s="659">
        <f t="shared" si="26"/>
        <v>103.20221777935545</v>
      </c>
      <c r="K77" s="1069">
        <f>K17+K28+K69</f>
        <v>605914.06</v>
      </c>
      <c r="L77" s="658">
        <f>L17+L28+L69</f>
        <v>499320</v>
      </c>
      <c r="M77" s="659">
        <f t="shared" si="27"/>
        <v>106.57910558359369</v>
      </c>
      <c r="N77" s="1050">
        <f>N17+N28+N69</f>
        <v>532170.79</v>
      </c>
      <c r="O77" s="661">
        <f>O17+O28+O69</f>
        <v>0</v>
      </c>
      <c r="P77" s="662">
        <f>P17+P28+P69</f>
        <v>4000</v>
      </c>
      <c r="Q77" s="659">
        <f t="shared" si="28"/>
        <v>81.525</v>
      </c>
      <c r="R77" s="1093">
        <f>R17+R28+R69</f>
        <v>3261</v>
      </c>
      <c r="S77" s="663">
        <f>S17+S28+S69</f>
        <v>20000.4</v>
      </c>
      <c r="T77" s="659">
        <f t="shared" si="29"/>
        <v>232.5953480930381</v>
      </c>
      <c r="U77" s="1107">
        <f>U17+U28+U69</f>
        <v>46520</v>
      </c>
      <c r="V77" s="664">
        <f>V17+V28+V69</f>
        <v>49990</v>
      </c>
      <c r="W77" s="659">
        <f t="shared" si="30"/>
        <v>100</v>
      </c>
      <c r="X77" s="1123">
        <f>X17+X28+X69</f>
        <v>49990</v>
      </c>
      <c r="Y77" s="665">
        <f>Y17+Y28+Y69</f>
        <v>29315</v>
      </c>
      <c r="Z77" s="659">
        <f t="shared" si="31"/>
        <v>198.53317414293025</v>
      </c>
      <c r="AA77" s="1136">
        <f>AA17+AA28+AA69</f>
        <v>58200</v>
      </c>
      <c r="AB77" s="666">
        <f>AB17+AB28+AB69</f>
        <v>11252681.81</v>
      </c>
      <c r="AC77" s="659">
        <f t="shared" si="32"/>
        <v>103.48160755467057</v>
      </c>
      <c r="AD77" s="1138">
        <f t="shared" si="23"/>
        <v>11644456.030000001</v>
      </c>
    </row>
    <row r="78" spans="2:30" ht="15.75" thickBot="1">
      <c r="B78" s="667"/>
      <c r="C78" s="668"/>
      <c r="D78" s="668"/>
      <c r="E78" s="865" t="s">
        <v>439</v>
      </c>
      <c r="F78" s="668"/>
      <c r="G78" s="668"/>
      <c r="H78" s="865" t="s">
        <v>439</v>
      </c>
      <c r="I78" s="1054"/>
      <c r="J78" s="667"/>
      <c r="K78" s="667"/>
      <c r="L78" s="668"/>
      <c r="M78" s="668"/>
      <c r="N78" s="668"/>
      <c r="O78" s="669"/>
      <c r="P78" s="668"/>
      <c r="Q78" s="668"/>
      <c r="R78" s="668"/>
      <c r="S78" s="669"/>
      <c r="T78" s="669"/>
      <c r="U78" s="669"/>
      <c r="V78" s="670"/>
      <c r="W78" s="670"/>
      <c r="X78" s="670"/>
      <c r="Y78" s="671"/>
      <c r="Z78" s="671"/>
      <c r="AA78" s="671"/>
      <c r="AB78" s="667"/>
      <c r="AC78" s="97"/>
      <c r="AD78" s="1141"/>
    </row>
    <row r="79" spans="2:30" ht="15.75" customHeight="1" thickBot="1">
      <c r="B79" s="672"/>
      <c r="C79" s="673" t="s">
        <v>275</v>
      </c>
      <c r="D79" s="673"/>
      <c r="E79" s="1051" t="s">
        <v>275</v>
      </c>
      <c r="F79" s="674" t="s">
        <v>437</v>
      </c>
      <c r="G79" s="674"/>
      <c r="H79" s="1055" t="s">
        <v>438</v>
      </c>
      <c r="I79" s="1056"/>
      <c r="J79" s="675"/>
      <c r="K79" s="675"/>
      <c r="L79" s="676"/>
      <c r="M79" s="676"/>
      <c r="N79" s="676"/>
      <c r="O79" s="677"/>
      <c r="P79" s="1246" t="s">
        <v>276</v>
      </c>
      <c r="Q79" s="1247"/>
      <c r="R79" s="1247"/>
      <c r="S79" s="1247"/>
      <c r="T79" s="1247"/>
      <c r="U79" s="1247"/>
      <c r="V79" s="1247"/>
      <c r="W79" s="1247"/>
      <c r="X79" s="1247"/>
      <c r="Y79" s="1247"/>
      <c r="Z79" s="1248"/>
      <c r="AA79" s="1249"/>
      <c r="AB79" s="1263" t="s">
        <v>387</v>
      </c>
      <c r="AC79" s="1274" t="s">
        <v>430</v>
      </c>
      <c r="AD79" s="1272" t="s">
        <v>429</v>
      </c>
    </row>
    <row r="80" spans="2:30" ht="15.75" thickBot="1">
      <c r="B80" s="678" t="s">
        <v>277</v>
      </c>
      <c r="C80" s="679">
        <f>AB77</f>
        <v>11252681.81</v>
      </c>
      <c r="D80" s="679"/>
      <c r="E80" s="680">
        <f>AD77</f>
        <v>11644456.030000001</v>
      </c>
      <c r="F80" s="705">
        <f>C77+F77+I77+L77++O77+P77+S77+V77+Y77</f>
        <v>11252681.81</v>
      </c>
      <c r="G80" s="680"/>
      <c r="H80" s="705">
        <f>E77+H77+K77+N77+R77+U77+X77+AA77</f>
        <v>11644456.030000001</v>
      </c>
      <c r="I80" s="1057"/>
      <c r="J80" s="681"/>
      <c r="K80" s="681"/>
      <c r="L80" s="676"/>
      <c r="M80" s="676"/>
      <c r="N80" s="676"/>
      <c r="O80" s="677"/>
      <c r="P80" s="1250"/>
      <c r="Q80" s="1251"/>
      <c r="R80" s="1251"/>
      <c r="S80" s="1251"/>
      <c r="T80" s="1251"/>
      <c r="U80" s="1251"/>
      <c r="V80" s="1251"/>
      <c r="W80" s="1251"/>
      <c r="X80" s="1251"/>
      <c r="Y80" s="1251"/>
      <c r="Z80" s="1252"/>
      <c r="AA80" s="1253"/>
      <c r="AB80" s="1264"/>
      <c r="AC80" s="1275"/>
      <c r="AD80" s="1273"/>
    </row>
    <row r="81" spans="1:30" ht="15.75" thickBot="1">
      <c r="A81" s="291"/>
      <c r="B81" s="682" t="s">
        <v>293</v>
      </c>
      <c r="C81" s="683">
        <f>C17+C32</f>
        <v>8516911.5</v>
      </c>
      <c r="D81" s="684"/>
      <c r="E81" s="1052">
        <f>E17+E32+E57</f>
        <v>8877069.700000001</v>
      </c>
      <c r="F81" s="680"/>
      <c r="G81" s="680"/>
      <c r="H81" s="680"/>
      <c r="I81" s="1058"/>
      <c r="J81" s="685"/>
      <c r="K81" s="685"/>
      <c r="L81" s="676"/>
      <c r="M81" s="676"/>
      <c r="N81" s="668" t="s">
        <v>439</v>
      </c>
      <c r="O81" s="677"/>
      <c r="P81" s="1276" t="s">
        <v>279</v>
      </c>
      <c r="Q81" s="1277"/>
      <c r="R81" s="1277"/>
      <c r="S81" s="1277"/>
      <c r="T81" s="1277"/>
      <c r="U81" s="1277"/>
      <c r="V81" s="1277"/>
      <c r="W81" s="1277"/>
      <c r="X81" s="1277"/>
      <c r="Y81" s="1277"/>
      <c r="Z81" s="1226"/>
      <c r="AA81" s="1227"/>
      <c r="AB81" s="707">
        <f>+I77-250000+'REB.Plan rashoda i izdataka'!D260</f>
        <v>337113.41000000003</v>
      </c>
      <c r="AC81" s="708">
        <f>(AD81/AB81)*100</f>
        <v>100.65128824154459</v>
      </c>
      <c r="AD81" s="1142">
        <f>+K77-266605.07+'REB.Plan rashoda i izdataka'!J260</f>
        <v>339308.99000000005</v>
      </c>
    </row>
    <row r="82" spans="1:30" ht="33.75" thickBot="1">
      <c r="A82" s="98"/>
      <c r="B82" s="686" t="s">
        <v>292</v>
      </c>
      <c r="C82" s="687">
        <f>C80-C81</f>
        <v>2735770.3100000005</v>
      </c>
      <c r="D82" s="688"/>
      <c r="E82" s="1053">
        <f>E80-E81</f>
        <v>2767386.33</v>
      </c>
      <c r="F82" s="680"/>
      <c r="G82" s="680"/>
      <c r="H82" s="680"/>
      <c r="I82" s="689" t="s">
        <v>300</v>
      </c>
      <c r="J82" s="689"/>
      <c r="K82" s="689"/>
      <c r="L82" s="704">
        <f>AB84-C81</f>
        <v>2301101.5</v>
      </c>
      <c r="M82" s="690"/>
      <c r="N82" s="1059">
        <f>AD84-E81</f>
        <v>2276117.339999998</v>
      </c>
      <c r="O82" s="677"/>
      <c r="P82" s="1256" t="s">
        <v>280</v>
      </c>
      <c r="Q82" s="1257"/>
      <c r="R82" s="1257"/>
      <c r="S82" s="1257"/>
      <c r="T82" s="1257"/>
      <c r="U82" s="1257"/>
      <c r="V82" s="1257"/>
      <c r="W82" s="1257"/>
      <c r="X82" s="1257"/>
      <c r="Y82" s="1257"/>
      <c r="Z82" s="1226"/>
      <c r="AA82" s="1227"/>
      <c r="AB82" s="709">
        <f>S77+O77+P57</f>
        <v>21000.4</v>
      </c>
      <c r="AC82" s="708">
        <f aca="true" t="shared" si="33" ref="AC82:AC88">(AD82/AB82)*100</f>
        <v>226.2814041637302</v>
      </c>
      <c r="AD82" s="1143">
        <f>U77+R57</f>
        <v>47520</v>
      </c>
    </row>
    <row r="83" spans="2:30" ht="15.75" thickBot="1">
      <c r="B83" s="667"/>
      <c r="C83" s="668"/>
      <c r="D83" s="668"/>
      <c r="E83" s="668"/>
      <c r="F83" s="668"/>
      <c r="G83" s="668"/>
      <c r="H83" s="668"/>
      <c r="I83" s="685"/>
      <c r="J83" s="685"/>
      <c r="K83" s="685"/>
      <c r="L83" s="685"/>
      <c r="M83" s="685"/>
      <c r="N83" s="685"/>
      <c r="O83" s="691" t="s">
        <v>278</v>
      </c>
      <c r="P83" s="1254" t="s">
        <v>282</v>
      </c>
      <c r="Q83" s="1255"/>
      <c r="R83" s="1255"/>
      <c r="S83" s="1255"/>
      <c r="T83" s="1255"/>
      <c r="U83" s="1255"/>
      <c r="V83" s="1255"/>
      <c r="W83" s="1255"/>
      <c r="X83" s="1255"/>
      <c r="Y83" s="1255"/>
      <c r="Z83" s="1226"/>
      <c r="AA83" s="1227"/>
      <c r="AB83" s="710">
        <f>V77-2750</f>
        <v>47240</v>
      </c>
      <c r="AC83" s="708">
        <f t="shared" si="33"/>
        <v>97.883149872989</v>
      </c>
      <c r="AD83" s="1144">
        <f>X77-X57</f>
        <v>46240</v>
      </c>
    </row>
    <row r="84" spans="1:30" ht="15.75" thickBot="1">
      <c r="A84" t="s">
        <v>289</v>
      </c>
      <c r="B84" s="1234" t="s">
        <v>294</v>
      </c>
      <c r="C84" s="1235"/>
      <c r="D84" s="1235"/>
      <c r="E84" s="1235"/>
      <c r="F84" s="1235"/>
      <c r="G84" s="1235"/>
      <c r="H84" s="1235"/>
      <c r="I84" s="1236"/>
      <c r="J84" s="692"/>
      <c r="K84" s="692"/>
      <c r="L84" s="693">
        <v>1</v>
      </c>
      <c r="M84" s="694"/>
      <c r="N84" s="694"/>
      <c r="O84" s="706">
        <v>1</v>
      </c>
      <c r="P84" s="1224" t="s">
        <v>283</v>
      </c>
      <c r="Q84" s="1225"/>
      <c r="R84" s="1225"/>
      <c r="S84" s="1225"/>
      <c r="T84" s="1225"/>
      <c r="U84" s="1225"/>
      <c r="V84" s="1225"/>
      <c r="W84" s="1225"/>
      <c r="X84" s="1225"/>
      <c r="Y84" s="1225"/>
      <c r="Z84" s="1226"/>
      <c r="AA84" s="1227"/>
      <c r="AB84" s="711">
        <f>250000+2750+C77+F77+L77+P77-P57</f>
        <v>10818013</v>
      </c>
      <c r="AC84" s="708">
        <f t="shared" si="33"/>
        <v>103.0982957776072</v>
      </c>
      <c r="AD84" s="1145">
        <f>266605.07+3750+E77+H77+N77+R77-R57</f>
        <v>11153187.04</v>
      </c>
    </row>
    <row r="85" spans="2:30" ht="15.75" thickBot="1">
      <c r="B85" s="1234" t="s">
        <v>281</v>
      </c>
      <c r="C85" s="1235"/>
      <c r="D85" s="1235"/>
      <c r="E85" s="1235"/>
      <c r="F85" s="1235"/>
      <c r="G85" s="1235"/>
      <c r="H85" s="1235"/>
      <c r="I85" s="1236"/>
      <c r="J85" s="692"/>
      <c r="K85" s="692"/>
      <c r="L85" s="693">
        <v>1</v>
      </c>
      <c r="M85" s="694"/>
      <c r="N85" s="694"/>
      <c r="O85" s="706">
        <v>1</v>
      </c>
      <c r="P85" s="1228" t="s">
        <v>284</v>
      </c>
      <c r="Q85" s="1229"/>
      <c r="R85" s="1229"/>
      <c r="S85" s="1229"/>
      <c r="T85" s="1229"/>
      <c r="U85" s="1229"/>
      <c r="V85" s="1229"/>
      <c r="W85" s="1229"/>
      <c r="X85" s="1229"/>
      <c r="Y85" s="1229"/>
      <c r="Z85" s="1226"/>
      <c r="AA85" s="1227"/>
      <c r="AB85" s="712">
        <f>Y77</f>
        <v>29315</v>
      </c>
      <c r="AC85" s="708">
        <f t="shared" si="33"/>
        <v>198.53317414293025</v>
      </c>
      <c r="AD85" s="1146">
        <f>AA77</f>
        <v>58200</v>
      </c>
    </row>
    <row r="86" spans="2:30" ht="15.75" thickBot="1">
      <c r="B86" s="1234" t="s">
        <v>295</v>
      </c>
      <c r="C86" s="1235"/>
      <c r="D86" s="1235"/>
      <c r="E86" s="1235"/>
      <c r="F86" s="1235"/>
      <c r="G86" s="1235"/>
      <c r="H86" s="1235"/>
      <c r="I86" s="1236"/>
      <c r="J86" s="695"/>
      <c r="K86" s="695"/>
      <c r="L86" s="696">
        <v>1</v>
      </c>
      <c r="M86" s="694"/>
      <c r="N86" s="694"/>
      <c r="O86" s="706">
        <v>1</v>
      </c>
      <c r="P86" s="1230" t="s">
        <v>285</v>
      </c>
      <c r="Q86" s="1231"/>
      <c r="R86" s="1231"/>
      <c r="S86" s="1231"/>
      <c r="T86" s="1231"/>
      <c r="U86" s="1231"/>
      <c r="V86" s="1231"/>
      <c r="W86" s="1231"/>
      <c r="X86" s="1231"/>
      <c r="Y86" s="1231"/>
      <c r="Z86" s="1232"/>
      <c r="AA86" s="1233"/>
      <c r="AB86" s="707"/>
      <c r="AC86" s="708" t="e">
        <f t="shared" si="33"/>
        <v>#DIV/0!</v>
      </c>
      <c r="AD86" s="1142"/>
    </row>
    <row r="87" spans="2:30" ht="15.75" thickBot="1">
      <c r="B87" s="667"/>
      <c r="C87" s="668"/>
      <c r="D87" s="668"/>
      <c r="E87" s="668"/>
      <c r="F87" s="668"/>
      <c r="G87" s="668"/>
      <c r="H87" s="668"/>
      <c r="I87" s="685"/>
      <c r="J87" s="685"/>
      <c r="K87" s="685"/>
      <c r="L87" s="697"/>
      <c r="M87" s="697"/>
      <c r="N87" s="697"/>
      <c r="O87" s="698"/>
      <c r="P87" s="1230" t="s">
        <v>286</v>
      </c>
      <c r="Q87" s="1231"/>
      <c r="R87" s="1231"/>
      <c r="S87" s="1231"/>
      <c r="T87" s="1231"/>
      <c r="U87" s="1231"/>
      <c r="V87" s="1231"/>
      <c r="W87" s="1231"/>
      <c r="X87" s="1231"/>
      <c r="Y87" s="1231"/>
      <c r="Z87" s="1232"/>
      <c r="AA87" s="1233"/>
      <c r="AB87" s="707">
        <v>0</v>
      </c>
      <c r="AC87" s="708" t="e">
        <f t="shared" si="33"/>
        <v>#DIV/0!</v>
      </c>
      <c r="AD87" s="1142">
        <v>0</v>
      </c>
    </row>
    <row r="88" spans="2:30" ht="15.75" thickBot="1">
      <c r="B88" s="667"/>
      <c r="C88" s="668"/>
      <c r="D88" s="668"/>
      <c r="E88" s="668"/>
      <c r="F88" s="668"/>
      <c r="G88" s="668"/>
      <c r="H88" s="668"/>
      <c r="I88" s="699"/>
      <c r="J88" s="699"/>
      <c r="K88" s="699"/>
      <c r="L88" s="700"/>
      <c r="M88" s="700"/>
      <c r="N88" s="700"/>
      <c r="O88" s="701"/>
      <c r="P88" s="1237" t="s">
        <v>290</v>
      </c>
      <c r="Q88" s="1238"/>
      <c r="R88" s="1238"/>
      <c r="S88" s="1238"/>
      <c r="T88" s="1238"/>
      <c r="U88" s="1238"/>
      <c r="V88" s="1238"/>
      <c r="W88" s="1238"/>
      <c r="X88" s="1238"/>
      <c r="Y88" s="1238"/>
      <c r="Z88" s="1239"/>
      <c r="AA88" s="1240"/>
      <c r="AB88" s="713">
        <f>SUM(AB81:AB87)</f>
        <v>11252681.81</v>
      </c>
      <c r="AC88" s="708">
        <f t="shared" si="33"/>
        <v>103.48160755467055</v>
      </c>
      <c r="AD88" s="1147">
        <f>SUM(AD81:AD87)</f>
        <v>11644456.03</v>
      </c>
    </row>
  </sheetData>
  <sheetProtection/>
  <mergeCells count="28">
    <mergeCell ref="A2:I2"/>
    <mergeCell ref="A3:I3"/>
    <mergeCell ref="A4:I4"/>
    <mergeCell ref="A7:AB7"/>
    <mergeCell ref="A8:AB8"/>
    <mergeCell ref="B11:AB11"/>
    <mergeCell ref="AB79:AB80"/>
    <mergeCell ref="P14:AA14"/>
    <mergeCell ref="AB14:AD14"/>
    <mergeCell ref="AD79:AD80"/>
    <mergeCell ref="AC79:AC80"/>
    <mergeCell ref="P81:AA81"/>
    <mergeCell ref="P87:AA87"/>
    <mergeCell ref="P88:AA88"/>
    <mergeCell ref="L14:O14"/>
    <mergeCell ref="A14:B14"/>
    <mergeCell ref="P79:AA80"/>
    <mergeCell ref="P83:AA83"/>
    <mergeCell ref="P82:AA82"/>
    <mergeCell ref="C14:E14"/>
    <mergeCell ref="F14:H14"/>
    <mergeCell ref="I14:K14"/>
    <mergeCell ref="P84:AA84"/>
    <mergeCell ref="P85:AA85"/>
    <mergeCell ref="P86:AA86"/>
    <mergeCell ref="B84:I84"/>
    <mergeCell ref="B85:I85"/>
    <mergeCell ref="B86:I86"/>
  </mergeCells>
  <printOptions/>
  <pageMargins left="0.7" right="0.7" top="0.75" bottom="0.75" header="0.3" footer="0.3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2016-11-10T13:26:11Z</cp:lastPrinted>
  <dcterms:created xsi:type="dcterms:W3CDTF">2016-09-19T12:23:51Z</dcterms:created>
  <dcterms:modified xsi:type="dcterms:W3CDTF">2016-11-10T13:46:37Z</dcterms:modified>
  <cp:category/>
  <cp:version/>
  <cp:contentType/>
  <cp:contentStatus/>
</cp:coreProperties>
</file>